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15" windowHeight="858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5" i="3" l="1"/>
  <c r="Q55" i="3"/>
  <c r="R55" i="3"/>
  <c r="U9" i="1" l="1"/>
  <c r="U10" i="1"/>
  <c r="I55" i="3"/>
  <c r="J55" i="3"/>
  <c r="K55" i="3"/>
  <c r="L55" i="3"/>
  <c r="M55" i="3"/>
  <c r="N55" i="3"/>
  <c r="P55" i="3"/>
  <c r="T55" i="3"/>
  <c r="S55" i="3"/>
  <c r="G46" i="1"/>
  <c r="H46" i="1"/>
  <c r="I46" i="1"/>
  <c r="J46" i="1"/>
  <c r="K46" i="1"/>
  <c r="L46" i="1"/>
  <c r="M46" i="1"/>
  <c r="N46" i="1"/>
  <c r="O46" i="1"/>
  <c r="I45" i="1"/>
  <c r="U5" i="3"/>
  <c r="K46" i="3"/>
  <c r="U15" i="3"/>
  <c r="U7" i="3"/>
  <c r="E21" i="3" l="1"/>
  <c r="J48" i="3"/>
  <c r="K48" i="3"/>
  <c r="L48" i="3"/>
  <c r="M48" i="3"/>
  <c r="N48" i="3"/>
  <c r="O48" i="3"/>
  <c r="P48" i="3"/>
  <c r="Q48" i="3"/>
  <c r="R48" i="3"/>
  <c r="S48" i="3"/>
  <c r="T48" i="3"/>
  <c r="U48" i="3"/>
  <c r="G40" i="1"/>
  <c r="H40" i="1"/>
  <c r="I40" i="1"/>
  <c r="J40" i="1"/>
  <c r="K40" i="1"/>
  <c r="L40" i="1"/>
  <c r="M40" i="1"/>
  <c r="O40" i="1"/>
  <c r="P40" i="1"/>
  <c r="F40" i="1"/>
  <c r="I48" i="3"/>
  <c r="U47" i="3"/>
  <c r="U29" i="3"/>
  <c r="T47" i="3"/>
  <c r="S47" i="3"/>
  <c r="R47" i="3"/>
  <c r="Q47" i="3"/>
  <c r="P47" i="3"/>
  <c r="O47" i="3"/>
  <c r="N47" i="3"/>
  <c r="M47" i="3"/>
  <c r="L47" i="3"/>
  <c r="K47" i="3"/>
  <c r="J47" i="3"/>
  <c r="I47" i="3"/>
  <c r="J46" i="3"/>
  <c r="I46" i="3"/>
  <c r="L46" i="3"/>
  <c r="M46" i="3"/>
  <c r="N46" i="3"/>
  <c r="O46" i="3"/>
  <c r="P46" i="3"/>
  <c r="Q46" i="3"/>
  <c r="R46" i="3"/>
  <c r="S46" i="3"/>
  <c r="T46" i="3"/>
  <c r="U46" i="3"/>
  <c r="U30" i="3"/>
  <c r="T30" i="3"/>
  <c r="T31" i="3"/>
  <c r="T29" i="3"/>
  <c r="S30" i="3"/>
  <c r="S31" i="3"/>
  <c r="S32" i="3"/>
  <c r="S33" i="3"/>
  <c r="S29" i="3"/>
  <c r="R30" i="3"/>
  <c r="R31" i="3"/>
  <c r="R32" i="3"/>
  <c r="R33" i="3"/>
  <c r="R34" i="3"/>
  <c r="R35" i="3"/>
  <c r="R36" i="3"/>
  <c r="R29" i="3"/>
  <c r="Q30" i="3"/>
  <c r="Q31" i="3"/>
  <c r="Q32" i="3"/>
  <c r="Q33" i="3"/>
  <c r="Q34" i="3"/>
  <c r="Q35" i="3"/>
  <c r="Q36" i="3"/>
  <c r="Q37" i="3"/>
  <c r="Q29" i="3"/>
  <c r="P30" i="3"/>
  <c r="P31" i="3"/>
  <c r="P32" i="3"/>
  <c r="P33" i="3"/>
  <c r="P34" i="3"/>
  <c r="P35" i="3"/>
  <c r="P36" i="3"/>
  <c r="P37" i="3"/>
  <c r="P38" i="3"/>
  <c r="P29" i="3"/>
  <c r="O30" i="3"/>
  <c r="O31" i="3"/>
  <c r="O32" i="3"/>
  <c r="O33" i="3"/>
  <c r="O34" i="3"/>
  <c r="O35" i="3"/>
  <c r="O36" i="3"/>
  <c r="O37" i="3"/>
  <c r="O38" i="3"/>
  <c r="O39" i="3"/>
  <c r="O29" i="3"/>
  <c r="N30" i="3"/>
  <c r="N31" i="3"/>
  <c r="N32" i="3"/>
  <c r="N33" i="3"/>
  <c r="N34" i="3"/>
  <c r="N35" i="3"/>
  <c r="N36" i="3"/>
  <c r="N37" i="3"/>
  <c r="N38" i="3"/>
  <c r="N39" i="3"/>
  <c r="N40" i="3"/>
  <c r="N29" i="3"/>
  <c r="M30" i="3"/>
  <c r="M31" i="3"/>
  <c r="M32" i="3"/>
  <c r="M33" i="3"/>
  <c r="M34" i="3"/>
  <c r="M35" i="3"/>
  <c r="M36" i="3"/>
  <c r="M37" i="3"/>
  <c r="M38" i="3"/>
  <c r="M39" i="3"/>
  <c r="M40" i="3"/>
  <c r="M41" i="3"/>
  <c r="M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29" i="3"/>
  <c r="F24" i="1"/>
  <c r="G24" i="1"/>
  <c r="U14" i="3" l="1"/>
  <c r="U13" i="3"/>
  <c r="U12" i="3"/>
  <c r="U10" i="3"/>
  <c r="U9" i="3"/>
  <c r="U8" i="3"/>
  <c r="U6" i="3"/>
  <c r="U11" i="3" l="1"/>
  <c r="U12" i="1"/>
  <c r="U13" i="1"/>
  <c r="U15" i="1"/>
  <c r="U16" i="1"/>
  <c r="U11" i="1"/>
  <c r="U5" i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6" i="1"/>
  <c r="H34" i="1" l="1"/>
  <c r="H33" i="1"/>
  <c r="H32" i="1"/>
  <c r="H31" i="1"/>
  <c r="H30" i="1"/>
  <c r="H29" i="1"/>
  <c r="H28" i="1"/>
  <c r="H27" i="1"/>
  <c r="H26" i="1"/>
  <c r="H25" i="1"/>
  <c r="H38" i="1"/>
  <c r="H39" i="1"/>
  <c r="H24" i="1"/>
  <c r="G35" i="1"/>
  <c r="G34" i="1"/>
  <c r="G33" i="1"/>
  <c r="G32" i="1"/>
  <c r="G31" i="1"/>
  <c r="G30" i="1"/>
  <c r="G29" i="1"/>
  <c r="G28" i="1"/>
  <c r="G27" i="1"/>
  <c r="G26" i="1"/>
  <c r="G25" i="1"/>
  <c r="G38" i="1"/>
  <c r="G39" i="1"/>
  <c r="F35" i="1"/>
  <c r="F34" i="1"/>
  <c r="F33" i="1"/>
  <c r="F32" i="1"/>
  <c r="F31" i="1"/>
  <c r="F30" i="1"/>
  <c r="F29" i="1"/>
  <c r="F28" i="1"/>
  <c r="F27" i="1"/>
  <c r="F26" i="1"/>
  <c r="F25" i="1"/>
  <c r="F38" i="1"/>
  <c r="F39" i="1"/>
  <c r="N41" i="1"/>
  <c r="L41" i="1"/>
  <c r="J41" i="1"/>
  <c r="H41" i="1"/>
  <c r="G41" i="1"/>
  <c r="I41" i="1"/>
  <c r="K41" i="1"/>
  <c r="M41" i="1"/>
  <c r="M42" i="1" s="1"/>
  <c r="M43" i="1" s="1"/>
  <c r="J10" i="2" s="1"/>
  <c r="O41" i="1"/>
  <c r="P41" i="1"/>
  <c r="F46" i="1"/>
  <c r="F41" i="1"/>
  <c r="F45" i="1"/>
  <c r="I9" i="2"/>
  <c r="I10" i="2"/>
  <c r="I11" i="2"/>
  <c r="I12" i="2"/>
  <c r="I13" i="2"/>
  <c r="I14" i="2"/>
  <c r="I15" i="2"/>
  <c r="I16" i="2"/>
  <c r="I8" i="2"/>
  <c r="H10" i="2"/>
  <c r="H11" i="2"/>
  <c r="H12" i="2"/>
  <c r="H13" i="2"/>
  <c r="H14" i="2"/>
  <c r="H15" i="2"/>
  <c r="H16" i="2"/>
  <c r="H9" i="2"/>
  <c r="F6" i="2"/>
  <c r="F7" i="2"/>
  <c r="F8" i="2"/>
  <c r="F9" i="2"/>
  <c r="F10" i="2"/>
  <c r="F11" i="2"/>
  <c r="F12" i="2"/>
  <c r="F13" i="2"/>
  <c r="F14" i="2"/>
  <c r="F15" i="2"/>
  <c r="F16" i="2"/>
  <c r="F5" i="2"/>
  <c r="E9" i="2"/>
  <c r="E8" i="2"/>
  <c r="E7" i="2"/>
  <c r="E10" i="2"/>
  <c r="E11" i="2"/>
  <c r="E12" i="2"/>
  <c r="E13" i="2"/>
  <c r="E14" i="2"/>
  <c r="E15" i="2"/>
  <c r="E16" i="2"/>
  <c r="E6" i="2"/>
  <c r="G45" i="1"/>
  <c r="L31" i="1"/>
  <c r="O27" i="1"/>
  <c r="H45" i="1"/>
  <c r="P38" i="1"/>
  <c r="P39" i="1"/>
  <c r="F37" i="1"/>
  <c r="F42" i="1"/>
  <c r="F43" i="1" s="1"/>
  <c r="E17" i="1"/>
  <c r="E7" i="1"/>
  <c r="U7" i="1"/>
  <c r="P37" i="1"/>
  <c r="E8" i="1"/>
  <c r="E9" i="1"/>
  <c r="U8" i="1"/>
  <c r="O37" i="1"/>
  <c r="O42" i="1"/>
  <c r="E10" i="1"/>
  <c r="N37" i="1"/>
  <c r="E11" i="1"/>
  <c r="M37" i="1"/>
  <c r="E12" i="1"/>
  <c r="L37" i="1"/>
  <c r="E13" i="1"/>
  <c r="K37" i="1"/>
  <c r="K42" i="1" s="1"/>
  <c r="K43" i="1" s="1"/>
  <c r="J12" i="2" s="1"/>
  <c r="E14" i="1"/>
  <c r="J37" i="1"/>
  <c r="J42" i="1" s="1"/>
  <c r="J43" i="1" s="1"/>
  <c r="J13" i="2" s="1"/>
  <c r="E15" i="1"/>
  <c r="U14" i="1"/>
  <c r="I37" i="1"/>
  <c r="I42" i="1"/>
  <c r="E16" i="1"/>
  <c r="H37" i="1"/>
  <c r="U6" i="1"/>
  <c r="Q37" i="1" s="1"/>
  <c r="S24" i="1"/>
  <c r="O25" i="1"/>
  <c r="O38" i="1"/>
  <c r="O39" i="1"/>
  <c r="O26" i="1"/>
  <c r="O45" i="1"/>
  <c r="N25" i="1"/>
  <c r="N38" i="1"/>
  <c r="N39" i="1"/>
  <c r="N26" i="1"/>
  <c r="N27" i="1"/>
  <c r="N45" i="1"/>
  <c r="N28" i="1"/>
  <c r="M25" i="1"/>
  <c r="M26" i="1"/>
  <c r="M38" i="1"/>
  <c r="M39" i="1"/>
  <c r="M27" i="1"/>
  <c r="M28" i="1"/>
  <c r="M29" i="1"/>
  <c r="M45" i="1"/>
  <c r="L25" i="1"/>
  <c r="L26" i="1"/>
  <c r="L38" i="1"/>
  <c r="L39" i="1"/>
  <c r="L27" i="1"/>
  <c r="L28" i="1"/>
  <c r="L29" i="1"/>
  <c r="L30" i="1"/>
  <c r="L45" i="1"/>
  <c r="K25" i="1"/>
  <c r="K38" i="1"/>
  <c r="K39" i="1"/>
  <c r="K26" i="1"/>
  <c r="K27" i="1"/>
  <c r="K28" i="1"/>
  <c r="K29" i="1"/>
  <c r="K30" i="1"/>
  <c r="K45" i="1"/>
  <c r="K31" i="1"/>
  <c r="J25" i="1"/>
  <c r="J38" i="1"/>
  <c r="J39" i="1"/>
  <c r="J26" i="1"/>
  <c r="J27" i="1"/>
  <c r="J28" i="1"/>
  <c r="J29" i="1"/>
  <c r="J30" i="1"/>
  <c r="J31" i="1"/>
  <c r="J45" i="1"/>
  <c r="J32" i="1"/>
  <c r="I25" i="1"/>
  <c r="I26" i="1"/>
  <c r="I38" i="1"/>
  <c r="I39" i="1"/>
  <c r="I27" i="1"/>
  <c r="I28" i="1"/>
  <c r="I29" i="1"/>
  <c r="I30" i="1"/>
  <c r="I31" i="1"/>
  <c r="I32" i="1"/>
  <c r="I33" i="1"/>
  <c r="I24" i="1"/>
  <c r="J24" i="1"/>
  <c r="K24" i="1"/>
  <c r="L24" i="1"/>
  <c r="M24" i="1"/>
  <c r="N24" i="1"/>
  <c r="O24" i="1"/>
  <c r="R37" i="1"/>
  <c r="G37" i="1"/>
  <c r="G42" i="1"/>
  <c r="G43" i="1" s="1"/>
  <c r="J16" i="2" s="1"/>
  <c r="L42" i="1"/>
  <c r="L43" i="1" s="1"/>
  <c r="J11" i="2" s="1"/>
  <c r="I43" i="1"/>
  <c r="J14" i="2" s="1"/>
  <c r="O43" i="1"/>
  <c r="J8" i="2" s="1"/>
  <c r="K8" i="2" s="1"/>
  <c r="H42" i="1"/>
  <c r="H43" i="1" s="1"/>
  <c r="J15" i="2" s="1"/>
  <c r="N40" i="1" l="1"/>
  <c r="N42" i="1" s="1"/>
  <c r="N43" i="1" s="1"/>
  <c r="J9" i="2" s="1"/>
  <c r="N10" i="2"/>
  <c r="K10" i="2"/>
  <c r="K14" i="2"/>
  <c r="N14" i="2"/>
  <c r="N8" i="2"/>
  <c r="M8" i="2"/>
  <c r="N15" i="2"/>
  <c r="L15" i="2"/>
  <c r="M15" i="2"/>
  <c r="K15" i="2"/>
  <c r="L16" i="2"/>
  <c r="N16" i="2"/>
  <c r="M16" i="2"/>
  <c r="K16" i="2"/>
  <c r="N11" i="2"/>
  <c r="L11" i="2"/>
  <c r="K11" i="2"/>
  <c r="M11" i="2"/>
  <c r="L14" i="2"/>
  <c r="N13" i="2"/>
  <c r="M14" i="2"/>
  <c r="K13" i="2"/>
  <c r="L12" i="2"/>
  <c r="M13" i="2"/>
  <c r="M12" i="2"/>
  <c r="K12" i="2"/>
  <c r="L13" i="2"/>
  <c r="N12" i="2"/>
  <c r="K9" i="2" l="1"/>
  <c r="M9" i="2"/>
  <c r="L9" i="2"/>
  <c r="M10" i="2"/>
  <c r="N9" i="2"/>
  <c r="L10" i="2"/>
</calcChain>
</file>

<file path=xl/sharedStrings.xml><?xml version="1.0" encoding="utf-8"?>
<sst xmlns="http://schemas.openxmlformats.org/spreadsheetml/2006/main" count="50" uniqueCount="39">
  <si>
    <t>№</t>
  </si>
  <si>
    <t>височина на</t>
  </si>
  <si>
    <t>отрезите</t>
  </si>
  <si>
    <t>год. пр.</t>
  </si>
  <si>
    <t>брой на</t>
  </si>
  <si>
    <t>с кора</t>
  </si>
  <si>
    <t>без кора</t>
  </si>
  <si>
    <t>Диаметри на сеченията при възраст</t>
  </si>
  <si>
    <t>Обозн.</t>
  </si>
  <si>
    <t>на</t>
  </si>
  <si>
    <t>диаметр.</t>
  </si>
  <si>
    <t>№ по ред</t>
  </si>
  <si>
    <t>Възраст в години</t>
  </si>
  <si>
    <t>Ход на растежа по височина</t>
  </si>
  <si>
    <t>Височина в м</t>
  </si>
  <si>
    <t>Приръст по височина</t>
  </si>
  <si>
    <t>текущ</t>
  </si>
  <si>
    <t>среден</t>
  </si>
  <si>
    <t>Ходът на растеж по дебелина</t>
  </si>
  <si>
    <t>На 130 см</t>
  </si>
  <si>
    <t xml:space="preserve"> </t>
  </si>
  <si>
    <t>Приръст по диаметър</t>
  </si>
  <si>
    <t>Обем куб. М</t>
  </si>
  <si>
    <t>Приръст</t>
  </si>
  <si>
    <t>Среден куб. М</t>
  </si>
  <si>
    <t>Текущ куб. М</t>
  </si>
  <si>
    <t>% на текущия приръст</t>
  </si>
  <si>
    <t>Видово число</t>
  </si>
  <si>
    <t>d</t>
  </si>
  <si>
    <r>
      <t>Сума на кръговите площи на 2 м секции в 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</rPr>
      <t>.</t>
    </r>
  </si>
  <si>
    <r>
      <t>Обем на 2 м секции в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</rPr>
      <t>.</t>
    </r>
  </si>
  <si>
    <t>Дължина на връшката в м</t>
  </si>
  <si>
    <r>
      <t>Кръгова площ в основата на връшката м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</rPr>
      <t>.</t>
    </r>
  </si>
  <si>
    <t>Сума на кръговите площи на 2 м секции в м2</t>
  </si>
  <si>
    <t>Обем на 2 м секции в м3.</t>
  </si>
  <si>
    <t>Кръгова площ в основата на връшката м2</t>
  </si>
  <si>
    <t>обем на връшката в м2</t>
  </si>
  <si>
    <t>.</t>
  </si>
  <si>
    <t>обем на цялото стъбло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</si>
</sst>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0000"/>
    <numFmt numFmtId="166" formatCode="0.000000"/>
    <numFmt numFmtId="167" formatCode="0.00000"/>
    <numFmt numFmtId="168" formatCode="0.0000"/>
  </numFmts>
  <fonts count="10" x14ac:knownFonts="1">
    <font>
      <sz val="10"/>
      <name val="Arial"/>
    </font>
    <font>
      <sz val="8"/>
      <name val="Arial"/>
    </font>
    <font>
      <b/>
      <i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</font>
    <font>
      <vertAlign val="superscript"/>
      <sz val="10"/>
      <name val="Arial"/>
      <family val="2"/>
      <charset val="204"/>
    </font>
    <font>
      <b/>
      <i/>
      <u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164" fontId="0" fillId="0" borderId="0" xfId="0" applyNumberFormat="1"/>
    <xf numFmtId="0" fontId="2" fillId="0" borderId="5" xfId="0" applyFont="1" applyBorder="1" applyAlignment="1"/>
    <xf numFmtId="167" fontId="5" fillId="0" borderId="4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4" fontId="0" fillId="0" borderId="21" xfId="0" applyNumberFormat="1" applyBorder="1"/>
    <xf numFmtId="164" fontId="0" fillId="0" borderId="22" xfId="0" applyNumberFormat="1" applyBorder="1"/>
    <xf numFmtId="168" fontId="0" fillId="0" borderId="23" xfId="0" applyNumberFormat="1" applyBorder="1"/>
    <xf numFmtId="0" fontId="0" fillId="0" borderId="23" xfId="0" applyBorder="1"/>
    <xf numFmtId="0" fontId="0" fillId="0" borderId="24" xfId="0" applyBorder="1"/>
    <xf numFmtId="0" fontId="0" fillId="0" borderId="1" xfId="0" applyBorder="1"/>
    <xf numFmtId="164" fontId="0" fillId="0" borderId="1" xfId="0" applyNumberFormat="1" applyBorder="1"/>
    <xf numFmtId="167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5" xfId="0" applyBorder="1"/>
    <xf numFmtId="0" fontId="0" fillId="0" borderId="4" xfId="0" applyBorder="1"/>
    <xf numFmtId="0" fontId="0" fillId="0" borderId="8" xfId="0" applyBorder="1"/>
    <xf numFmtId="168" fontId="0" fillId="0" borderId="0" xfId="0" applyNumberFormat="1"/>
    <xf numFmtId="0" fontId="0" fillId="0" borderId="15" xfId="0" applyBorder="1"/>
    <xf numFmtId="164" fontId="0" fillId="0" borderId="26" xfId="0" applyNumberFormat="1" applyBorder="1"/>
    <xf numFmtId="164" fontId="0" fillId="0" borderId="23" xfId="0" applyNumberFormat="1" applyBorder="1"/>
    <xf numFmtId="164" fontId="0" fillId="0" borderId="15" xfId="0" applyNumberFormat="1" applyBorder="1"/>
    <xf numFmtId="0" fontId="0" fillId="0" borderId="16" xfId="0" applyBorder="1"/>
    <xf numFmtId="167" fontId="0" fillId="0" borderId="5" xfId="0" applyNumberFormat="1" applyBorder="1"/>
    <xf numFmtId="167" fontId="0" fillId="0" borderId="9" xfId="0" applyNumberFormat="1" applyBorder="1"/>
    <xf numFmtId="167" fontId="0" fillId="0" borderId="7" xfId="0" applyNumberFormat="1" applyBorder="1"/>
    <xf numFmtId="164" fontId="0" fillId="0" borderId="7" xfId="0" applyNumberFormat="1" applyBorder="1"/>
    <xf numFmtId="167" fontId="3" fillId="0" borderId="4" xfId="0" applyNumberFormat="1" applyFont="1" applyBorder="1"/>
    <xf numFmtId="167" fontId="3" fillId="0" borderId="8" xfId="0" applyNumberFormat="1" applyFont="1" applyBorder="1"/>
    <xf numFmtId="166" fontId="0" fillId="0" borderId="1" xfId="0" applyNumberFormat="1" applyBorder="1"/>
    <xf numFmtId="166" fontId="0" fillId="0" borderId="7" xfId="0" applyNumberFormat="1" applyBorder="1"/>
    <xf numFmtId="0" fontId="4" fillId="0" borderId="27" xfId="0" applyFont="1" applyBorder="1"/>
    <xf numFmtId="0" fontId="4" fillId="0" borderId="13" xfId="0" applyFont="1" applyBorder="1"/>
    <xf numFmtId="168" fontId="4" fillId="0" borderId="1" xfId="0" applyNumberFormat="1" applyFont="1" applyBorder="1"/>
    <xf numFmtId="167" fontId="4" fillId="0" borderId="1" xfId="0" applyNumberFormat="1" applyFont="1" applyBorder="1"/>
    <xf numFmtId="2" fontId="4" fillId="0" borderId="0" xfId="0" applyNumberFormat="1" applyFont="1"/>
    <xf numFmtId="168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0" xfId="0" applyNumberFormat="1" applyFont="1" applyBorder="1"/>
    <xf numFmtId="167" fontId="4" fillId="0" borderId="0" xfId="0" applyNumberFormat="1" applyFont="1" applyBorder="1"/>
    <xf numFmtId="0" fontId="0" fillId="0" borderId="0" xfId="0" applyBorder="1" applyAlignment="1">
      <alignment horizontal="center" vertical="center"/>
    </xf>
    <xf numFmtId="2" fontId="4" fillId="0" borderId="0" xfId="0" applyNumberFormat="1" applyFont="1" applyBorder="1"/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64" fontId="8" fillId="0" borderId="0" xfId="0" applyNumberFormat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8" fontId="0" fillId="0" borderId="1" xfId="0" applyNumberFormat="1" applyBorder="1"/>
    <xf numFmtId="167" fontId="3" fillId="0" borderId="1" xfId="0" applyNumberFormat="1" applyFont="1" applyBorder="1"/>
    <xf numFmtId="168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9" xfId="0" applyBorder="1"/>
    <xf numFmtId="168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4" xfId="0" applyFont="1" applyBorder="1"/>
    <xf numFmtId="168" fontId="0" fillId="0" borderId="15" xfId="0" applyNumberFormat="1" applyBorder="1" applyAlignment="1">
      <alignment horizontal="center"/>
    </xf>
    <xf numFmtId="168" fontId="0" fillId="0" borderId="42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0" fillId="0" borderId="41" xfId="0" applyBorder="1"/>
    <xf numFmtId="168" fontId="0" fillId="0" borderId="40" xfId="0" applyNumberFormat="1" applyBorder="1" applyAlignment="1">
      <alignment horizontal="center"/>
    </xf>
    <xf numFmtId="168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46" xfId="0" applyBorder="1"/>
    <xf numFmtId="1" fontId="0" fillId="0" borderId="44" xfId="0" applyNumberForma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" fontId="0" fillId="0" borderId="47" xfId="0" applyNumberFormat="1" applyBorder="1"/>
    <xf numFmtId="1" fontId="0" fillId="0" borderId="48" xfId="0" applyNumberFormat="1" applyBorder="1"/>
    <xf numFmtId="1" fontId="0" fillId="0" borderId="45" xfId="0" applyNumberFormat="1" applyFill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36" xfId="0" applyBorder="1"/>
    <xf numFmtId="0" fontId="0" fillId="0" borderId="43" xfId="0" applyBorder="1"/>
    <xf numFmtId="164" fontId="0" fillId="0" borderId="31" xfId="0" applyNumberFormat="1" applyBorder="1"/>
    <xf numFmtId="164" fontId="0" fillId="0" borderId="28" xfId="0" applyNumberFormat="1" applyBorder="1"/>
    <xf numFmtId="164" fontId="4" fillId="0" borderId="28" xfId="0" applyNumberFormat="1" applyFont="1" applyBorder="1"/>
    <xf numFmtId="168" fontId="0" fillId="0" borderId="5" xfId="0" applyNumberFormat="1" applyBorder="1"/>
    <xf numFmtId="168" fontId="8" fillId="0" borderId="9" xfId="0" applyNumberFormat="1" applyFont="1" applyBorder="1"/>
    <xf numFmtId="164" fontId="4" fillId="0" borderId="37" xfId="0" applyNumberFormat="1" applyFont="1" applyBorder="1"/>
    <xf numFmtId="0" fontId="0" fillId="0" borderId="42" xfId="0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44" xfId="0" applyBorder="1" applyAlignment="1">
      <alignment horizontal="center"/>
    </xf>
    <xf numFmtId="164" fontId="2" fillId="0" borderId="47" xfId="0" applyNumberFormat="1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2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8" xfId="0" applyFont="1" applyBorder="1" applyAlignment="1">
      <alignment horizontal="center" vertical="center" textRotation="90" wrapText="1" shrinkToFit="1"/>
    </xf>
    <xf numFmtId="0" fontId="2" fillId="0" borderId="29" xfId="0" applyFont="1" applyBorder="1" applyAlignment="1">
      <alignment horizontal="center" vertical="center" textRotation="90" wrapText="1" shrinkToFit="1"/>
    </xf>
    <xf numFmtId="0" fontId="2" fillId="0" borderId="30" xfId="0" applyFont="1" applyBorder="1" applyAlignment="1">
      <alignment horizontal="center" vertical="center" textRotation="90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wrapText="1" shrinkToFit="1"/>
    </xf>
    <xf numFmtId="0" fontId="2" fillId="0" borderId="37" xfId="0" applyFont="1" applyBorder="1" applyAlignment="1">
      <alignment horizontal="center" vertical="center" textRotation="90" wrapText="1" shrinkToFit="1"/>
    </xf>
    <xf numFmtId="0" fontId="2" fillId="0" borderId="38" xfId="0" applyFont="1" applyBorder="1" applyAlignment="1">
      <alignment horizontal="center" vertical="center" textRotation="90" wrapText="1" shrinkToFit="1"/>
    </xf>
    <xf numFmtId="0" fontId="2" fillId="0" borderId="39" xfId="0" applyFont="1" applyBorder="1" applyAlignment="1">
      <alignment horizontal="center" vertical="center" textRotation="90" wrapText="1" shrinkToFi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B16" workbookViewId="0">
      <selection activeCell="M46" sqref="M46"/>
    </sheetView>
  </sheetViews>
  <sheetFormatPr defaultRowHeight="12.75" x14ac:dyDescent="0.2"/>
  <cols>
    <col min="2" max="2" width="6.7109375" customWidth="1"/>
    <col min="3" max="3" width="12" customWidth="1"/>
    <col min="4" max="4" width="8.7109375" customWidth="1"/>
    <col min="5" max="5" width="9.7109375" customWidth="1"/>
    <col min="6" max="6" width="7.7109375" customWidth="1"/>
    <col min="7" max="7" width="8.5703125" customWidth="1"/>
    <col min="8" max="8" width="7.85546875" customWidth="1"/>
    <col min="9" max="9" width="7.7109375" customWidth="1"/>
    <col min="10" max="11" width="7.5703125" customWidth="1"/>
    <col min="12" max="12" width="8.85546875" customWidth="1"/>
    <col min="13" max="14" width="8.28515625" customWidth="1"/>
    <col min="15" max="15" width="8.7109375" customWidth="1"/>
  </cols>
  <sheetData>
    <row r="1" spans="1:21" ht="13.5" thickBot="1" x14ac:dyDescent="0.25">
      <c r="A1" s="82">
        <v>4</v>
      </c>
    </row>
    <row r="2" spans="1:21" x14ac:dyDescent="0.2">
      <c r="B2" s="9"/>
      <c r="C2" s="10"/>
      <c r="D2" s="26"/>
      <c r="E2" s="10" t="s">
        <v>8</v>
      </c>
      <c r="F2" s="174" t="s">
        <v>7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5"/>
    </row>
    <row r="3" spans="1:21" x14ac:dyDescent="0.2">
      <c r="B3" s="5"/>
      <c r="C3" s="2" t="s">
        <v>1</v>
      </c>
      <c r="D3" s="2" t="s">
        <v>4</v>
      </c>
      <c r="E3" s="2" t="s">
        <v>9</v>
      </c>
      <c r="F3" s="173">
        <v>120</v>
      </c>
      <c r="G3" s="173"/>
      <c r="H3" s="2">
        <v>110</v>
      </c>
      <c r="I3" s="2">
        <v>100</v>
      </c>
      <c r="J3" s="2">
        <v>90</v>
      </c>
      <c r="K3" s="2">
        <v>80</v>
      </c>
      <c r="L3" s="2">
        <v>70</v>
      </c>
      <c r="M3" s="2">
        <v>60</v>
      </c>
      <c r="N3" s="2">
        <v>50</v>
      </c>
      <c r="O3" s="2">
        <v>40</v>
      </c>
      <c r="P3" s="2">
        <v>30</v>
      </c>
      <c r="Q3" s="2">
        <v>20</v>
      </c>
      <c r="R3" s="11">
        <v>10</v>
      </c>
    </row>
    <row r="4" spans="1:21" x14ac:dyDescent="0.2">
      <c r="B4" s="5" t="s">
        <v>0</v>
      </c>
      <c r="C4" s="2" t="s">
        <v>2</v>
      </c>
      <c r="D4" s="2" t="s">
        <v>3</v>
      </c>
      <c r="E4" s="2" t="s">
        <v>10</v>
      </c>
      <c r="F4" s="2" t="s">
        <v>5</v>
      </c>
      <c r="G4" s="2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11"/>
    </row>
    <row r="5" spans="1:21" x14ac:dyDescent="0.2">
      <c r="B5" s="5">
        <v>1</v>
      </c>
      <c r="C5" s="4">
        <v>0</v>
      </c>
      <c r="D5" s="2">
        <v>120</v>
      </c>
      <c r="E5" s="2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T5" s="24">
        <v>10</v>
      </c>
      <c r="U5" s="25">
        <f>TREND(C5:C7,E5:E7,T5)</f>
        <v>0.36036036036036029</v>
      </c>
    </row>
    <row r="6" spans="1:21" x14ac:dyDescent="0.2">
      <c r="B6" s="5">
        <v>2</v>
      </c>
      <c r="C6" s="4">
        <v>1.3</v>
      </c>
      <c r="D6" s="2">
        <v>87</v>
      </c>
      <c r="E6" s="14">
        <f>$D$5-D6</f>
        <v>33</v>
      </c>
      <c r="F6" s="4">
        <v>23.4</v>
      </c>
      <c r="G6" s="4">
        <v>22.8</v>
      </c>
      <c r="H6" s="4">
        <v>21.8</v>
      </c>
      <c r="I6" s="4">
        <v>20.100000000000001</v>
      </c>
      <c r="J6" s="4">
        <v>17.399999999999999</v>
      </c>
      <c r="K6" s="4">
        <v>14.9</v>
      </c>
      <c r="L6" s="4">
        <v>12.3</v>
      </c>
      <c r="M6" s="4">
        <v>9.4</v>
      </c>
      <c r="N6" s="4">
        <v>6.4</v>
      </c>
      <c r="O6" s="4">
        <v>2.7</v>
      </c>
      <c r="P6" s="2"/>
      <c r="Q6" s="2"/>
      <c r="R6" s="11"/>
      <c r="T6" s="24">
        <v>20</v>
      </c>
      <c r="U6" s="25">
        <f>TREND(C5:C7,E5:E7,T6)</f>
        <v>0.72972972972972971</v>
      </c>
    </row>
    <row r="7" spans="1:21" x14ac:dyDescent="0.2">
      <c r="B7" s="5">
        <v>3</v>
      </c>
      <c r="C7" s="4">
        <v>1</v>
      </c>
      <c r="D7" s="2">
        <v>90</v>
      </c>
      <c r="E7" s="14">
        <f t="shared" ref="E7:E17" si="0">$D$5-D7</f>
        <v>30</v>
      </c>
      <c r="F7" s="4">
        <v>23.8</v>
      </c>
      <c r="G7" s="4">
        <v>23.3</v>
      </c>
      <c r="H7" s="4">
        <v>22.2</v>
      </c>
      <c r="I7" s="4">
        <v>20.3</v>
      </c>
      <c r="J7" s="4">
        <v>17.5</v>
      </c>
      <c r="K7" s="4">
        <v>15.3</v>
      </c>
      <c r="L7" s="4">
        <v>12.8</v>
      </c>
      <c r="M7" s="4">
        <v>9.6</v>
      </c>
      <c r="N7" s="4">
        <v>7.1</v>
      </c>
      <c r="O7" s="4">
        <v>3.8</v>
      </c>
      <c r="P7" s="2"/>
      <c r="Q7" s="2"/>
      <c r="R7" s="11"/>
      <c r="T7" s="24">
        <v>30</v>
      </c>
      <c r="U7" s="25">
        <f>TREND(C7,E7,T7)</f>
        <v>1</v>
      </c>
    </row>
    <row r="8" spans="1:21" x14ac:dyDescent="0.2">
      <c r="B8" s="5">
        <v>4</v>
      </c>
      <c r="C8" s="4">
        <v>3</v>
      </c>
      <c r="D8" s="2">
        <v>83</v>
      </c>
      <c r="E8" s="14">
        <f t="shared" si="0"/>
        <v>37</v>
      </c>
      <c r="F8" s="4">
        <v>22</v>
      </c>
      <c r="G8" s="4">
        <v>21.6</v>
      </c>
      <c r="H8" s="4">
        <v>20</v>
      </c>
      <c r="I8" s="4">
        <v>17.8</v>
      </c>
      <c r="J8" s="4">
        <v>15.4</v>
      </c>
      <c r="K8" s="4">
        <v>13.1</v>
      </c>
      <c r="L8" s="4">
        <v>10.5</v>
      </c>
      <c r="M8" s="4">
        <v>6.8</v>
      </c>
      <c r="N8" s="4">
        <v>2.8</v>
      </c>
      <c r="O8" s="4">
        <v>0.8</v>
      </c>
      <c r="P8" s="2"/>
      <c r="Q8" s="2"/>
      <c r="R8" s="11"/>
      <c r="T8" s="24">
        <v>40</v>
      </c>
      <c r="U8" s="25">
        <f>TREND(C8:C9,E8:E9,T8)</f>
        <v>4.1999999999999993</v>
      </c>
    </row>
    <row r="9" spans="1:21" x14ac:dyDescent="0.2">
      <c r="B9" s="5">
        <v>5</v>
      </c>
      <c r="C9" s="4">
        <v>5</v>
      </c>
      <c r="D9" s="2">
        <v>78</v>
      </c>
      <c r="E9" s="14">
        <f t="shared" si="0"/>
        <v>42</v>
      </c>
      <c r="F9" s="4">
        <v>20.399999999999999</v>
      </c>
      <c r="G9" s="4">
        <v>19.899999999999999</v>
      </c>
      <c r="H9" s="4">
        <v>18.600000000000001</v>
      </c>
      <c r="I9" s="4">
        <v>17</v>
      </c>
      <c r="J9" s="4">
        <v>14.4</v>
      </c>
      <c r="K9" s="4">
        <v>12.1</v>
      </c>
      <c r="L9" s="4">
        <v>9.6</v>
      </c>
      <c r="M9" s="4">
        <v>6.4</v>
      </c>
      <c r="N9" s="4">
        <v>2.7</v>
      </c>
      <c r="O9" s="4">
        <v>0</v>
      </c>
      <c r="P9" s="2"/>
      <c r="Q9" s="2"/>
      <c r="R9" s="11"/>
      <c r="T9" s="24">
        <v>50</v>
      </c>
      <c r="U9" s="114">
        <f>TREND(C10:C11,E10:E11,T9)</f>
        <v>7.8571428571428577</v>
      </c>
    </row>
    <row r="10" spans="1:21" x14ac:dyDescent="0.2">
      <c r="B10" s="5">
        <v>6</v>
      </c>
      <c r="C10" s="4">
        <v>7</v>
      </c>
      <c r="D10" s="2">
        <v>73</v>
      </c>
      <c r="E10" s="14">
        <f t="shared" si="0"/>
        <v>47</v>
      </c>
      <c r="F10" s="4">
        <v>19</v>
      </c>
      <c r="G10" s="4">
        <v>18.5</v>
      </c>
      <c r="H10" s="4">
        <v>17.2</v>
      </c>
      <c r="I10" s="4">
        <v>15.6</v>
      </c>
      <c r="J10" s="4">
        <v>12.9</v>
      </c>
      <c r="K10" s="4">
        <v>10.9</v>
      </c>
      <c r="L10" s="4">
        <v>8.1</v>
      </c>
      <c r="M10" s="4">
        <v>5.4</v>
      </c>
      <c r="N10" s="4">
        <v>1.5</v>
      </c>
      <c r="O10" s="4"/>
      <c r="P10" s="2"/>
      <c r="Q10" s="2"/>
      <c r="R10" s="11"/>
      <c r="T10" s="24">
        <v>60</v>
      </c>
      <c r="U10" s="25">
        <f>TREND(C11:C12,E11:E12,T10)</f>
        <v>10.333333333333332</v>
      </c>
    </row>
    <row r="11" spans="1:21" x14ac:dyDescent="0.2">
      <c r="B11" s="5">
        <v>7</v>
      </c>
      <c r="C11" s="4">
        <v>9</v>
      </c>
      <c r="D11" s="2">
        <v>66</v>
      </c>
      <c r="E11" s="14">
        <f t="shared" si="0"/>
        <v>54</v>
      </c>
      <c r="F11" s="4">
        <v>17.3</v>
      </c>
      <c r="G11" s="4">
        <v>16.8</v>
      </c>
      <c r="H11" s="4">
        <v>15.5</v>
      </c>
      <c r="I11" s="4">
        <v>13.7</v>
      </c>
      <c r="J11" s="4">
        <v>10.5</v>
      </c>
      <c r="K11" s="4">
        <v>7.9</v>
      </c>
      <c r="L11" s="4">
        <v>4.2</v>
      </c>
      <c r="M11" s="4">
        <v>1.5</v>
      </c>
      <c r="N11" s="4">
        <v>0</v>
      </c>
      <c r="O11" s="4"/>
      <c r="P11" s="2"/>
      <c r="Q11" s="2"/>
      <c r="R11" s="11"/>
      <c r="T11" s="24">
        <v>70</v>
      </c>
      <c r="U11" s="25">
        <f>TREND(C12:C13,E12:E13,T11)</f>
        <v>12.076923076923077</v>
      </c>
    </row>
    <row r="12" spans="1:21" x14ac:dyDescent="0.2">
      <c r="B12" s="5">
        <v>8</v>
      </c>
      <c r="C12" s="4">
        <v>11</v>
      </c>
      <c r="D12" s="2">
        <v>57</v>
      </c>
      <c r="E12" s="14">
        <f t="shared" si="0"/>
        <v>63</v>
      </c>
      <c r="F12" s="4">
        <v>15.6</v>
      </c>
      <c r="G12" s="4">
        <v>15.1</v>
      </c>
      <c r="H12" s="4">
        <v>13.3</v>
      </c>
      <c r="I12" s="4">
        <v>10.9</v>
      </c>
      <c r="J12" s="4">
        <v>7.3</v>
      </c>
      <c r="K12" s="4">
        <v>4.0999999999999996</v>
      </c>
      <c r="L12" s="4">
        <v>1.5</v>
      </c>
      <c r="M12" s="4">
        <v>0</v>
      </c>
      <c r="N12" s="4"/>
      <c r="O12" s="4"/>
      <c r="P12" s="2"/>
      <c r="Q12" s="2"/>
      <c r="R12" s="11"/>
      <c r="T12" s="24">
        <v>80</v>
      </c>
      <c r="U12" s="25">
        <f>TREND(C13:C14,E13:E14,T12)</f>
        <v>13.727272727272727</v>
      </c>
    </row>
    <row r="13" spans="1:21" x14ac:dyDescent="0.2">
      <c r="B13" s="5">
        <v>9</v>
      </c>
      <c r="C13" s="4">
        <v>13</v>
      </c>
      <c r="D13" s="2">
        <v>44</v>
      </c>
      <c r="E13" s="14">
        <f t="shared" si="0"/>
        <v>76</v>
      </c>
      <c r="F13" s="4">
        <v>14.2</v>
      </c>
      <c r="G13" s="4">
        <v>13.6</v>
      </c>
      <c r="H13" s="4">
        <v>11.4</v>
      </c>
      <c r="I13" s="4">
        <v>8.8000000000000007</v>
      </c>
      <c r="J13" s="4">
        <v>4.3</v>
      </c>
      <c r="K13" s="4">
        <v>1</v>
      </c>
      <c r="L13" s="4">
        <v>0</v>
      </c>
      <c r="M13" s="4"/>
      <c r="N13" s="4"/>
      <c r="O13" s="4"/>
      <c r="P13" s="2"/>
      <c r="Q13" s="2"/>
      <c r="R13" s="11"/>
      <c r="T13" s="24">
        <v>90</v>
      </c>
      <c r="U13" s="25">
        <f t="shared" ref="U13:U14" si="1">TREND(C14:C15,E14:E15,T13)</f>
        <v>15.75</v>
      </c>
    </row>
    <row r="14" spans="1:21" x14ac:dyDescent="0.2">
      <c r="B14" s="5">
        <v>10</v>
      </c>
      <c r="C14" s="4">
        <v>15</v>
      </c>
      <c r="D14" s="2">
        <v>33</v>
      </c>
      <c r="E14" s="14">
        <f t="shared" si="0"/>
        <v>87</v>
      </c>
      <c r="F14" s="4">
        <v>9.3000000000000007</v>
      </c>
      <c r="G14" s="4">
        <v>9</v>
      </c>
      <c r="H14" s="4">
        <v>6.6</v>
      </c>
      <c r="I14" s="4">
        <v>3.3</v>
      </c>
      <c r="J14" s="4">
        <v>0.7</v>
      </c>
      <c r="K14" s="4">
        <v>0</v>
      </c>
      <c r="L14" s="4"/>
      <c r="M14" s="4"/>
      <c r="N14" s="4"/>
      <c r="O14" s="4"/>
      <c r="P14" s="2"/>
      <c r="Q14" s="2"/>
      <c r="R14" s="11"/>
      <c r="T14" s="24">
        <v>100</v>
      </c>
      <c r="U14" s="25">
        <f t="shared" si="1"/>
        <v>17.76923076923077</v>
      </c>
    </row>
    <row r="15" spans="1:21" x14ac:dyDescent="0.2">
      <c r="B15" s="5">
        <v>11</v>
      </c>
      <c r="C15" s="4">
        <v>17</v>
      </c>
      <c r="D15" s="2">
        <v>25</v>
      </c>
      <c r="E15" s="14">
        <f t="shared" si="0"/>
        <v>95</v>
      </c>
      <c r="F15" s="4">
        <v>6.7</v>
      </c>
      <c r="G15" s="4">
        <v>6.4</v>
      </c>
      <c r="H15" s="4">
        <v>3.7</v>
      </c>
      <c r="I15" s="4">
        <v>1.1000000000000001</v>
      </c>
      <c r="J15" s="4">
        <v>0</v>
      </c>
      <c r="K15" s="4"/>
      <c r="L15" s="4"/>
      <c r="M15" s="4"/>
      <c r="N15" s="4"/>
      <c r="O15" s="4"/>
      <c r="P15" s="2"/>
      <c r="Q15" s="2"/>
      <c r="R15" s="11"/>
      <c r="T15" s="24">
        <v>110</v>
      </c>
      <c r="U15" s="25">
        <f>TREND(C16:C17,E16:E17,T15)</f>
        <v>19.299999999999997</v>
      </c>
    </row>
    <row r="16" spans="1:21" x14ac:dyDescent="0.2">
      <c r="B16" s="5">
        <v>12</v>
      </c>
      <c r="C16" s="4">
        <v>19</v>
      </c>
      <c r="D16" s="2">
        <v>12</v>
      </c>
      <c r="E16" s="14">
        <f t="shared" si="0"/>
        <v>108</v>
      </c>
      <c r="F16" s="4">
        <v>2.6</v>
      </c>
      <c r="G16" s="4">
        <v>2.4</v>
      </c>
      <c r="H16" s="4">
        <v>0.4</v>
      </c>
      <c r="I16" s="4">
        <v>0</v>
      </c>
      <c r="J16" s="4"/>
      <c r="K16" s="4"/>
      <c r="L16" s="4"/>
      <c r="M16" s="4"/>
      <c r="N16" s="4"/>
      <c r="O16" s="4"/>
      <c r="P16" s="2"/>
      <c r="Q16" s="2"/>
      <c r="R16" s="11"/>
      <c r="T16" s="24">
        <v>120</v>
      </c>
      <c r="U16" s="25">
        <f>C17</f>
        <v>20.8</v>
      </c>
    </row>
    <row r="17" spans="2:22" x14ac:dyDescent="0.2">
      <c r="B17" s="5">
        <v>13</v>
      </c>
      <c r="C17" s="4">
        <v>20.8</v>
      </c>
      <c r="D17" s="2">
        <v>0</v>
      </c>
      <c r="E17" s="14">
        <f t="shared" si="0"/>
        <v>120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4"/>
      <c r="O17" s="4"/>
      <c r="P17" s="2"/>
      <c r="Q17" s="2"/>
      <c r="R17" s="11"/>
      <c r="U17" s="24"/>
      <c r="V17" s="25"/>
    </row>
    <row r="18" spans="2:22" ht="13.5" thickBot="1" x14ac:dyDescent="0.25">
      <c r="B18" s="6">
        <v>14</v>
      </c>
      <c r="C18" s="7">
        <v>21</v>
      </c>
      <c r="D18" s="12"/>
      <c r="E18" s="23"/>
      <c r="F18" s="7"/>
      <c r="G18" s="7"/>
      <c r="H18" s="7"/>
      <c r="I18" s="7"/>
      <c r="J18" s="7"/>
      <c r="K18" s="7"/>
      <c r="L18" s="7"/>
      <c r="M18" s="7"/>
      <c r="N18" s="7"/>
      <c r="O18" s="7"/>
      <c r="P18" s="12"/>
      <c r="Q18" s="12"/>
      <c r="R18" s="13"/>
      <c r="U18" s="24"/>
      <c r="V18" s="25"/>
    </row>
    <row r="19" spans="2:22" ht="13.5" thickBo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22" x14ac:dyDescent="0.2">
      <c r="B20" s="1"/>
      <c r="C20" s="1"/>
      <c r="D20" s="17"/>
      <c r="E20" s="8"/>
      <c r="F20" s="174">
        <v>120</v>
      </c>
      <c r="G20" s="174"/>
      <c r="H20" s="10">
        <v>110</v>
      </c>
      <c r="I20" s="10">
        <v>100</v>
      </c>
      <c r="J20" s="10">
        <v>90</v>
      </c>
      <c r="K20" s="10">
        <v>80</v>
      </c>
      <c r="L20" s="10">
        <v>70</v>
      </c>
      <c r="M20" s="10">
        <v>60</v>
      </c>
      <c r="N20" s="10">
        <v>50</v>
      </c>
      <c r="O20" s="10">
        <v>40</v>
      </c>
      <c r="P20" s="10">
        <v>30</v>
      </c>
      <c r="Q20" s="10">
        <v>20</v>
      </c>
      <c r="R20" s="15">
        <v>10</v>
      </c>
    </row>
    <row r="21" spans="2:22" x14ac:dyDescent="0.2">
      <c r="B21" s="1"/>
      <c r="D21" s="1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9"/>
    </row>
    <row r="22" spans="2:22" ht="13.5" thickBot="1" x14ac:dyDescent="0.25">
      <c r="B22" s="1"/>
      <c r="D22" s="3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9"/>
    </row>
    <row r="23" spans="2:22" x14ac:dyDescent="0.2">
      <c r="B23" s="1"/>
      <c r="C23" s="37">
        <v>0</v>
      </c>
      <c r="D23" s="34">
        <v>1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1"/>
      <c r="S23" s="28">
        <v>0.23400000000000001</v>
      </c>
    </row>
    <row r="24" spans="2:22" ht="13.5" thickBot="1" x14ac:dyDescent="0.25">
      <c r="B24" s="1"/>
      <c r="C24" s="38">
        <v>1.3</v>
      </c>
      <c r="D24" s="34">
        <v>2</v>
      </c>
      <c r="E24" s="2"/>
      <c r="F24" s="40">
        <f>(PI()*F6^2)/40000</f>
        <v>4.300526183499067E-2</v>
      </c>
      <c r="G24" s="40">
        <f>(PI()*G6^2)/40000</f>
        <v>4.0828138126052953E-2</v>
      </c>
      <c r="H24" s="40">
        <f t="shared" ref="F24:H34" si="2">(PI()*H6^2)/40000</f>
        <v>3.732526231730033E-2</v>
      </c>
      <c r="I24" s="40">
        <f t="shared" ref="I24:O24" si="3">(PI()*I6^2)/40000</f>
        <v>3.1730871199420314E-2</v>
      </c>
      <c r="J24" s="40">
        <f t="shared" si="3"/>
        <v>2.3778714795021139E-2</v>
      </c>
      <c r="K24" s="40">
        <f t="shared" si="3"/>
        <v>1.743662462558675E-2</v>
      </c>
      <c r="L24" s="40">
        <f t="shared" si="3"/>
        <v>1.1882288814039996E-2</v>
      </c>
      <c r="M24" s="40">
        <f t="shared" si="3"/>
        <v>6.939778171779854E-3</v>
      </c>
      <c r="N24" s="40">
        <f t="shared" si="3"/>
        <v>3.2169908772759484E-3</v>
      </c>
      <c r="O24" s="40">
        <f t="shared" si="3"/>
        <v>5.7255526111673987E-4</v>
      </c>
      <c r="P24" s="3"/>
      <c r="Q24" s="3"/>
      <c r="R24" s="31"/>
      <c r="S24" s="29">
        <f>(PI()*S23^2)/4</f>
        <v>4.3005261834990684E-2</v>
      </c>
    </row>
    <row r="25" spans="2:22" x14ac:dyDescent="0.2">
      <c r="B25" s="1"/>
      <c r="C25" s="38">
        <v>1</v>
      </c>
      <c r="D25" s="34">
        <v>3</v>
      </c>
      <c r="E25" s="2"/>
      <c r="F25" s="16">
        <f t="shared" si="2"/>
        <v>4.4488093567485065E-2</v>
      </c>
      <c r="G25" s="16">
        <f t="shared" si="2"/>
        <v>4.2638480892684065E-2</v>
      </c>
      <c r="H25" s="16">
        <f t="shared" si="2"/>
        <v>3.870756308487984E-2</v>
      </c>
      <c r="I25" s="16">
        <f t="shared" ref="I25:O25" si="4">(PI()*I7^2)/40000</f>
        <v>3.2365472915445455E-2</v>
      </c>
      <c r="J25" s="16">
        <f t="shared" si="4"/>
        <v>2.4052818754046853E-2</v>
      </c>
      <c r="K25" s="16">
        <f t="shared" si="4"/>
        <v>1.838538560697087E-2</v>
      </c>
      <c r="L25" s="16">
        <f t="shared" si="4"/>
        <v>1.2867963509103793E-2</v>
      </c>
      <c r="M25" s="16">
        <f t="shared" si="4"/>
        <v>7.238229473870884E-3</v>
      </c>
      <c r="N25" s="16">
        <f t="shared" si="4"/>
        <v>3.9591921416865369E-3</v>
      </c>
      <c r="O25" s="16">
        <f t="shared" si="4"/>
        <v>1.1341149479459152E-3</v>
      </c>
      <c r="P25" s="3"/>
      <c r="Q25" s="3"/>
      <c r="R25" s="19"/>
    </row>
    <row r="26" spans="2:22" x14ac:dyDescent="0.2">
      <c r="B26" s="1"/>
      <c r="C26" s="38">
        <v>3</v>
      </c>
      <c r="D26" s="34">
        <v>4</v>
      </c>
      <c r="E26" s="2"/>
      <c r="F26" s="16">
        <f t="shared" si="2"/>
        <v>3.8013271108436497E-2</v>
      </c>
      <c r="G26" s="16">
        <f t="shared" si="2"/>
        <v>3.6643536711471351E-2</v>
      </c>
      <c r="H26" s="16">
        <f t="shared" si="2"/>
        <v>3.1415926535897934E-2</v>
      </c>
      <c r="I26" s="16">
        <f t="shared" ref="I26:O26" si="5">(PI()*I8^2)/40000</f>
        <v>2.4884555409084755E-2</v>
      </c>
      <c r="J26" s="16">
        <f t="shared" si="5"/>
        <v>1.8626502843133885E-2</v>
      </c>
      <c r="K26" s="16">
        <f t="shared" si="5"/>
        <v>1.3478217882063609E-2</v>
      </c>
      <c r="L26" s="16">
        <f t="shared" si="5"/>
        <v>8.6590147514568668E-3</v>
      </c>
      <c r="M26" s="16">
        <f t="shared" si="5"/>
        <v>3.6316811075498001E-3</v>
      </c>
      <c r="N26" s="16">
        <f t="shared" si="5"/>
        <v>6.1575216010359933E-4</v>
      </c>
      <c r="O26" s="16">
        <f t="shared" si="5"/>
        <v>5.0265482457436693E-5</v>
      </c>
      <c r="P26" s="3"/>
      <c r="Q26" s="3"/>
      <c r="R26" s="19"/>
    </row>
    <row r="27" spans="2:22" x14ac:dyDescent="0.2">
      <c r="B27" s="1"/>
      <c r="C27" s="38">
        <v>5</v>
      </c>
      <c r="D27" s="34">
        <v>5</v>
      </c>
      <c r="E27" s="2"/>
      <c r="F27" s="16">
        <f t="shared" si="2"/>
        <v>3.2685129967948208E-2</v>
      </c>
      <c r="G27" s="16">
        <f t="shared" si="2"/>
        <v>3.1102552668702346E-2</v>
      </c>
      <c r="H27" s="16">
        <f t="shared" si="2"/>
        <v>2.717163486089812E-2</v>
      </c>
      <c r="I27" s="16">
        <f t="shared" ref="I27:N27" si="6">(PI()*I9^2)/40000</f>
        <v>2.2698006922186254E-2</v>
      </c>
      <c r="J27" s="16">
        <f t="shared" si="6"/>
        <v>1.628601631620949E-2</v>
      </c>
      <c r="K27" s="16">
        <f t="shared" si="6"/>
        <v>1.149901451030204E-2</v>
      </c>
      <c r="L27" s="16">
        <f t="shared" si="6"/>
        <v>7.238229473870884E-3</v>
      </c>
      <c r="M27" s="16">
        <f t="shared" si="6"/>
        <v>3.2169908772759484E-3</v>
      </c>
      <c r="N27" s="16">
        <f t="shared" si="6"/>
        <v>5.7255526111673987E-4</v>
      </c>
      <c r="O27" s="16">
        <f>(PI()*O9^2)/40000</f>
        <v>0</v>
      </c>
      <c r="P27" s="3"/>
      <c r="Q27" s="3"/>
      <c r="R27" s="19"/>
    </row>
    <row r="28" spans="2:22" x14ac:dyDescent="0.2">
      <c r="B28" s="1"/>
      <c r="C28" s="38">
        <v>7</v>
      </c>
      <c r="D28" s="34">
        <v>6</v>
      </c>
      <c r="E28" s="2"/>
      <c r="F28" s="16">
        <f t="shared" si="2"/>
        <v>2.835287369864788E-2</v>
      </c>
      <c r="G28" s="16">
        <f t="shared" si="2"/>
        <v>2.6880252142277669E-2</v>
      </c>
      <c r="H28" s="16">
        <f t="shared" si="2"/>
        <v>2.3235219265950107E-2</v>
      </c>
      <c r="I28" s="16">
        <f t="shared" ref="I28:N28" si="7">(PI()*I10^2)/40000</f>
        <v>1.9113449704440299E-2</v>
      </c>
      <c r="J28" s="16">
        <f t="shared" si="7"/>
        <v>1.3069810837096938E-2</v>
      </c>
      <c r="K28" s="16">
        <f t="shared" si="7"/>
        <v>9.3313155793250824E-3</v>
      </c>
      <c r="L28" s="16">
        <f t="shared" si="7"/>
        <v>5.152997350050658E-3</v>
      </c>
      <c r="M28" s="16">
        <f t="shared" si="7"/>
        <v>2.2902210444669595E-3</v>
      </c>
      <c r="N28" s="40">
        <f t="shared" si="7"/>
        <v>1.7671458676442585E-4</v>
      </c>
      <c r="O28" s="16"/>
      <c r="P28" s="3"/>
      <c r="Q28" s="3"/>
      <c r="R28" s="19"/>
    </row>
    <row r="29" spans="2:22" x14ac:dyDescent="0.2">
      <c r="B29" s="1"/>
      <c r="C29" s="38">
        <v>9</v>
      </c>
      <c r="D29" s="34">
        <v>7</v>
      </c>
      <c r="E29" s="2"/>
      <c r="F29" s="16">
        <f t="shared" si="2"/>
        <v>2.350618163232223E-2</v>
      </c>
      <c r="G29" s="16">
        <f t="shared" si="2"/>
        <v>2.216707776372958E-2</v>
      </c>
      <c r="H29" s="16">
        <f t="shared" si="2"/>
        <v>1.8869190875623696E-2</v>
      </c>
      <c r="I29" s="16">
        <f>(PI()*I11^2)/40000</f>
        <v>1.4741138128806704E-2</v>
      </c>
      <c r="J29" s="16">
        <f>(PI()*J11^2)/40000</f>
        <v>8.6590147514568668E-3</v>
      </c>
      <c r="K29" s="16">
        <f>(PI()*K11^2)/40000</f>
        <v>4.9016699377634754E-3</v>
      </c>
      <c r="L29" s="16">
        <f>(PI()*L11^2)/40000</f>
        <v>1.3854423602330987E-3</v>
      </c>
      <c r="M29" s="16">
        <f>(PI()*M11^2)/40000</f>
        <v>1.7671458676442585E-4</v>
      </c>
      <c r="N29" s="16"/>
      <c r="O29" s="16"/>
      <c r="P29" s="3"/>
      <c r="Q29" s="3"/>
      <c r="R29" s="19"/>
    </row>
    <row r="30" spans="2:22" x14ac:dyDescent="0.2">
      <c r="B30" s="1"/>
      <c r="C30" s="38">
        <v>11</v>
      </c>
      <c r="D30" s="34">
        <v>8</v>
      </c>
      <c r="E30" s="2"/>
      <c r="F30" s="16">
        <f t="shared" si="2"/>
        <v>1.9113449704440299E-2</v>
      </c>
      <c r="G30" s="16">
        <f t="shared" si="2"/>
        <v>1.7907863523625219E-2</v>
      </c>
      <c r="H30" s="16">
        <f t="shared" si="2"/>
        <v>1.3892908112337463E-2</v>
      </c>
      <c r="I30" s="16">
        <f t="shared" ref="I30:L31" si="8">(PI()*I12^2)/40000</f>
        <v>9.3313155793250824E-3</v>
      </c>
      <c r="J30" s="16">
        <f t="shared" si="8"/>
        <v>4.1853868127450016E-3</v>
      </c>
      <c r="K30" s="16">
        <f t="shared" si="8"/>
        <v>1.3202543126711104E-3</v>
      </c>
      <c r="L30" s="16">
        <f t="shared" si="8"/>
        <v>1.7671458676442585E-4</v>
      </c>
      <c r="M30" s="16"/>
      <c r="N30" s="16"/>
      <c r="O30" s="16"/>
      <c r="P30" s="3"/>
      <c r="Q30" s="3"/>
      <c r="R30" s="19"/>
    </row>
    <row r="31" spans="2:22" x14ac:dyDescent="0.2">
      <c r="B31" s="1"/>
      <c r="C31" s="38">
        <v>13</v>
      </c>
      <c r="D31" s="34">
        <v>9</v>
      </c>
      <c r="E31" s="2"/>
      <c r="F31" s="16">
        <f t="shared" si="2"/>
        <v>1.5836768566746148E-2</v>
      </c>
      <c r="G31" s="16">
        <f t="shared" si="2"/>
        <v>1.45267244301992E-2</v>
      </c>
      <c r="H31" s="16">
        <f t="shared" si="2"/>
        <v>1.0207034531513238E-2</v>
      </c>
      <c r="I31" s="16">
        <f t="shared" si="8"/>
        <v>6.0821233773498407E-3</v>
      </c>
      <c r="J31" s="16">
        <f t="shared" si="8"/>
        <v>1.4522012041218817E-3</v>
      </c>
      <c r="K31" s="40">
        <f t="shared" si="8"/>
        <v>7.8539816339744827E-5</v>
      </c>
      <c r="L31" s="16">
        <f t="shared" si="8"/>
        <v>0</v>
      </c>
      <c r="M31" s="16"/>
      <c r="N31" s="16"/>
      <c r="O31" s="16"/>
      <c r="P31" s="3"/>
      <c r="Q31" s="3"/>
      <c r="R31" s="19"/>
    </row>
    <row r="32" spans="2:22" x14ac:dyDescent="0.2">
      <c r="B32" s="1"/>
      <c r="C32" s="38">
        <v>15</v>
      </c>
      <c r="D32" s="34">
        <v>10</v>
      </c>
      <c r="E32" s="2"/>
      <c r="F32" s="16">
        <f t="shared" si="2"/>
        <v>6.7929087152245301E-3</v>
      </c>
      <c r="G32" s="16">
        <f t="shared" si="2"/>
        <v>6.3617251235193305E-3</v>
      </c>
      <c r="H32" s="16">
        <f t="shared" si="2"/>
        <v>3.4211943997592841E-3</v>
      </c>
      <c r="I32" s="16">
        <f>(PI()*I14^2)/40000</f>
        <v>8.5529859993982102E-4</v>
      </c>
      <c r="J32" s="41">
        <f>(PI()*J14^2)/40000</f>
        <v>3.8484510006474958E-5</v>
      </c>
      <c r="K32" s="16"/>
      <c r="L32" s="16"/>
      <c r="M32" s="16"/>
      <c r="N32" s="16"/>
      <c r="O32" s="16"/>
      <c r="P32" s="3"/>
      <c r="Q32" s="3"/>
      <c r="R32" s="19"/>
    </row>
    <row r="33" spans="2:18" x14ac:dyDescent="0.2">
      <c r="B33" s="1"/>
      <c r="C33" s="38">
        <v>17</v>
      </c>
      <c r="D33" s="34">
        <v>11</v>
      </c>
      <c r="E33" s="2"/>
      <c r="F33" s="16">
        <f t="shared" si="2"/>
        <v>3.5256523554911454E-3</v>
      </c>
      <c r="G33" s="16">
        <f t="shared" si="2"/>
        <v>3.2169908772759484E-3</v>
      </c>
      <c r="H33" s="16">
        <f t="shared" si="2"/>
        <v>1.0752100856911068E-3</v>
      </c>
      <c r="I33" s="40">
        <f>(PI()*I15^2)/40000</f>
        <v>9.503317777109126E-5</v>
      </c>
      <c r="J33" s="16"/>
      <c r="K33" s="16"/>
      <c r="L33" s="16"/>
      <c r="M33" s="16"/>
      <c r="N33" s="16"/>
      <c r="O33" s="16"/>
      <c r="P33" s="3"/>
      <c r="Q33" s="3"/>
      <c r="R33" s="19"/>
    </row>
    <row r="34" spans="2:18" ht="13.5" thickBot="1" x14ac:dyDescent="0.25">
      <c r="B34" s="1">
        <v>19</v>
      </c>
      <c r="C34" s="38">
        <v>19</v>
      </c>
      <c r="D34" s="35">
        <v>12</v>
      </c>
      <c r="E34" s="12"/>
      <c r="F34" s="20">
        <f t="shared" si="2"/>
        <v>5.3092915845667505E-4</v>
      </c>
      <c r="G34" s="20">
        <f t="shared" si="2"/>
        <v>4.5238934211693025E-4</v>
      </c>
      <c r="H34" s="27">
        <f t="shared" si="2"/>
        <v>1.2566370614359173E-5</v>
      </c>
      <c r="I34" s="20"/>
      <c r="J34" s="20"/>
      <c r="K34" s="20"/>
      <c r="L34" s="20"/>
      <c r="M34" s="20"/>
      <c r="N34" s="20"/>
      <c r="O34" s="20"/>
      <c r="P34" s="21"/>
      <c r="Q34" s="21"/>
      <c r="R34" s="22"/>
    </row>
    <row r="35" spans="2:18" ht="13.5" thickBot="1" x14ac:dyDescent="0.25">
      <c r="B35">
        <v>20.8</v>
      </c>
      <c r="C35" s="38">
        <v>20.8</v>
      </c>
      <c r="D35" s="36">
        <v>13</v>
      </c>
      <c r="E35" s="32"/>
      <c r="F35" s="20">
        <f>(PI()*F17^2)/40000</f>
        <v>0</v>
      </c>
      <c r="G35" s="20">
        <f>(PI()*G17^2)/40000</f>
        <v>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2:18" ht="13.5" thickBot="1" x14ac:dyDescent="0.25">
      <c r="C36" s="39">
        <v>21</v>
      </c>
    </row>
    <row r="37" spans="2:18" ht="13.5" thickBot="1" x14ac:dyDescent="0.25">
      <c r="C37" s="58"/>
      <c r="F37" s="63">
        <f>U16</f>
        <v>20.8</v>
      </c>
      <c r="G37" s="64">
        <f>U16</f>
        <v>20.8</v>
      </c>
      <c r="H37" s="64">
        <f>U15</f>
        <v>19.299999999999997</v>
      </c>
      <c r="I37" s="64">
        <f>U14</f>
        <v>17.76923076923077</v>
      </c>
      <c r="J37" s="64">
        <f>U13</f>
        <v>15.75</v>
      </c>
      <c r="K37" s="64">
        <f>U12</f>
        <v>13.727272727272727</v>
      </c>
      <c r="L37" s="64">
        <f>U11</f>
        <v>12.076923076923077</v>
      </c>
      <c r="M37" s="64">
        <f>U10</f>
        <v>10.333333333333332</v>
      </c>
      <c r="N37" s="64">
        <f>U9</f>
        <v>7.8571428571428577</v>
      </c>
      <c r="O37" s="64">
        <f>U8</f>
        <v>4.1999999999999993</v>
      </c>
      <c r="P37" s="42">
        <f>U7</f>
        <v>1</v>
      </c>
      <c r="Q37" s="42">
        <f>U6</f>
        <v>0.72972972972972971</v>
      </c>
      <c r="R37" s="43">
        <f>U5</f>
        <v>0.36036036036036029</v>
      </c>
    </row>
    <row r="38" spans="2:18" ht="14.25" x14ac:dyDescent="0.2">
      <c r="B38" s="178" t="s">
        <v>29</v>
      </c>
      <c r="C38" s="179"/>
      <c r="D38" s="179"/>
      <c r="E38" s="179"/>
      <c r="F38" s="67">
        <f>SUM(F25:F34)</f>
        <v>0.2128452584751987</v>
      </c>
      <c r="G38" s="67">
        <f>SUM(G25:G34)</f>
        <v>0.20189759347560166</v>
      </c>
      <c r="H38" s="67">
        <f>SUM(H25:H33)</f>
        <v>0.16799588175255079</v>
      </c>
      <c r="I38" s="67">
        <f>SUM(I25:I32)</f>
        <v>0.1300713606365782</v>
      </c>
      <c r="J38" s="67">
        <f>SUM(J25:J31)</f>
        <v>8.6331751518810909E-2</v>
      </c>
      <c r="K38" s="67">
        <f>SUM(K25:K30)</f>
        <v>5.8915857829096183E-2</v>
      </c>
      <c r="L38" s="67">
        <f>SUM(L25:L30)</f>
        <v>3.548036203147973E-2</v>
      </c>
      <c r="M38" s="67">
        <f>SUM(M25:M29)</f>
        <v>1.6553837089928018E-2</v>
      </c>
      <c r="N38" s="67">
        <f>SUM(N25:N27)</f>
        <v>5.1474995629068763E-3</v>
      </c>
      <c r="O38" s="68">
        <f>SUM(O25:O26)</f>
        <v>1.1843804304033519E-3</v>
      </c>
      <c r="P38" s="44">
        <f>SUM(P25:P34)</f>
        <v>0</v>
      </c>
      <c r="Q38" s="45"/>
      <c r="R38" s="46"/>
    </row>
    <row r="39" spans="2:18" ht="14.25" x14ac:dyDescent="0.2">
      <c r="B39" s="176" t="s">
        <v>30</v>
      </c>
      <c r="C39" s="177"/>
      <c r="D39" s="177"/>
      <c r="E39" s="177"/>
      <c r="F39" s="49">
        <f>F38*2</f>
        <v>0.42569051695039739</v>
      </c>
      <c r="G39" s="49">
        <f t="shared" ref="G39:P39" si="9">G38*2</f>
        <v>0.40379518695120331</v>
      </c>
      <c r="H39" s="49">
        <f t="shared" si="9"/>
        <v>0.33599176350510157</v>
      </c>
      <c r="I39" s="49">
        <f t="shared" si="9"/>
        <v>0.26014272127315641</v>
      </c>
      <c r="J39" s="49">
        <f t="shared" si="9"/>
        <v>0.17266350303762182</v>
      </c>
      <c r="K39" s="49">
        <f t="shared" si="9"/>
        <v>0.11783171565819237</v>
      </c>
      <c r="L39" s="49">
        <f t="shared" si="9"/>
        <v>7.096072406295946E-2</v>
      </c>
      <c r="M39" s="49">
        <f t="shared" si="9"/>
        <v>3.3107674179856036E-2</v>
      </c>
      <c r="N39" s="49">
        <f t="shared" si="9"/>
        <v>1.0294999125813753E-2</v>
      </c>
      <c r="O39" s="69">
        <f t="shared" si="9"/>
        <v>2.3687608608067038E-3</v>
      </c>
      <c r="P39" s="62">
        <f t="shared" si="9"/>
        <v>0</v>
      </c>
      <c r="Q39" s="47"/>
      <c r="R39" s="31"/>
    </row>
    <row r="40" spans="2:18" x14ac:dyDescent="0.2">
      <c r="B40" s="176" t="s">
        <v>31</v>
      </c>
      <c r="C40" s="177"/>
      <c r="D40" s="177"/>
      <c r="E40" s="177"/>
      <c r="F40" s="47">
        <f>F37-((C34+C36)/2)</f>
        <v>0.80000000000000071</v>
      </c>
      <c r="G40" s="48">
        <f>G37-((C34+C36)/2)</f>
        <v>0.80000000000000071</v>
      </c>
      <c r="H40" s="48">
        <f>H37-((C33+C34)/2)</f>
        <v>1.2999999999999972</v>
      </c>
      <c r="I40" s="48">
        <f>I37-((C32+C33)/2)</f>
        <v>1.7692307692307701</v>
      </c>
      <c r="J40" s="48">
        <f>J37-((C31+C32)/2)</f>
        <v>1.75</v>
      </c>
      <c r="K40" s="48">
        <f>K37-((C30+C31)/2)</f>
        <v>1.7272727272727266</v>
      </c>
      <c r="L40" s="48">
        <f>(L37-((C30+C31)/2))</f>
        <v>7.692307692307665E-2</v>
      </c>
      <c r="M40" s="48">
        <f>M37-((C29+C30)/2)</f>
        <v>0.33333333333333215</v>
      </c>
      <c r="N40" s="48">
        <f>N37-((C27+C28)/2)</f>
        <v>1.8571428571428577</v>
      </c>
      <c r="O40" s="70">
        <f>O37-((C27+C26)/2)</f>
        <v>0.19999999999999929</v>
      </c>
      <c r="P40" s="65">
        <f>P37-((C25+C25)/2)</f>
        <v>0</v>
      </c>
      <c r="Q40" s="47"/>
      <c r="R40" s="31"/>
    </row>
    <row r="41" spans="2:18" ht="14.25" x14ac:dyDescent="0.2">
      <c r="B41" s="176" t="s">
        <v>32</v>
      </c>
      <c r="C41" s="177"/>
      <c r="D41" s="177"/>
      <c r="E41" s="177"/>
      <c r="F41" s="49">
        <f>(PI()*(F46^2)/40000)</f>
        <v>1.048748954976147E-4</v>
      </c>
      <c r="G41" s="49">
        <f t="shared" ref="G41:P41" si="10">(PI()*(G46^2)/40000)</f>
        <v>8.9360857702109041E-5</v>
      </c>
      <c r="H41" s="49">
        <f t="shared" si="10"/>
        <v>3.3006357816777788E-4</v>
      </c>
      <c r="I41" s="49">
        <f t="shared" si="10"/>
        <v>3.8013271108436472E-4</v>
      </c>
      <c r="J41" s="49">
        <f t="shared" si="10"/>
        <v>4.9087385212340522E-4</v>
      </c>
      <c r="K41" s="49">
        <f t="shared" si="10"/>
        <v>5.1070515574919107E-4</v>
      </c>
      <c r="L41" s="49">
        <f t="shared" si="10"/>
        <v>4.4178646691106464E-5</v>
      </c>
      <c r="M41" s="49">
        <f t="shared" si="10"/>
        <v>4.4178646691106464E-5</v>
      </c>
      <c r="N41" s="49">
        <f t="shared" si="10"/>
        <v>3.4636059005827479E-4</v>
      </c>
      <c r="O41" s="69">
        <f t="shared" si="10"/>
        <v>1.2566370614359182E-5</v>
      </c>
      <c r="P41" s="61">
        <f t="shared" si="10"/>
        <v>0</v>
      </c>
      <c r="Q41" s="47"/>
      <c r="R41" s="31"/>
    </row>
    <row r="42" spans="2:18" x14ac:dyDescent="0.2">
      <c r="B42" s="176" t="s">
        <v>37</v>
      </c>
      <c r="C42" s="177"/>
      <c r="D42" s="177"/>
      <c r="E42" s="177"/>
      <c r="F42" s="49">
        <f>F41*F40/3</f>
        <v>2.7966638799363944E-5</v>
      </c>
      <c r="G42" s="49">
        <f t="shared" ref="G42:O42" si="11">G41*G40/3</f>
        <v>2.3829562053895767E-5</v>
      </c>
      <c r="H42" s="49">
        <f t="shared" si="11"/>
        <v>1.4302755053937009E-4</v>
      </c>
      <c r="I42" s="49">
        <f t="shared" si="11"/>
        <v>2.2418082961385619E-4</v>
      </c>
      <c r="J42" s="49">
        <f t="shared" si="11"/>
        <v>2.8634308040531971E-4</v>
      </c>
      <c r="K42" s="49">
        <f t="shared" si="11"/>
        <v>2.9404236240104933E-4</v>
      </c>
      <c r="L42" s="73">
        <f t="shared" si="11"/>
        <v>1.1327858125924694E-6</v>
      </c>
      <c r="M42" s="73">
        <f t="shared" si="11"/>
        <v>4.9087385212340339E-6</v>
      </c>
      <c r="N42" s="49">
        <f t="shared" si="11"/>
        <v>2.1441369860750352E-4</v>
      </c>
      <c r="O42" s="74">
        <f t="shared" si="11"/>
        <v>8.3775804095727576E-7</v>
      </c>
      <c r="P42" s="62"/>
      <c r="Q42" s="47"/>
      <c r="R42" s="31"/>
    </row>
    <row r="43" spans="2:18" ht="13.5" thickBot="1" x14ac:dyDescent="0.25">
      <c r="B43" s="171"/>
      <c r="C43" s="172"/>
      <c r="D43" s="172"/>
      <c r="E43" s="172"/>
      <c r="F43" s="71">
        <f>F42+F39</f>
        <v>0.42571848358919673</v>
      </c>
      <c r="G43" s="71">
        <f t="shared" ref="G43:O43" si="12">G42+G39</f>
        <v>0.40381901651325719</v>
      </c>
      <c r="H43" s="71">
        <f t="shared" si="12"/>
        <v>0.33613479105564092</v>
      </c>
      <c r="I43" s="71">
        <f t="shared" si="12"/>
        <v>0.26036690210277025</v>
      </c>
      <c r="J43" s="71">
        <f t="shared" si="12"/>
        <v>0.17294984611802713</v>
      </c>
      <c r="K43" s="71">
        <f t="shared" si="12"/>
        <v>0.11812575802059341</v>
      </c>
      <c r="L43" s="71">
        <f t="shared" si="12"/>
        <v>7.0961856848772056E-2</v>
      </c>
      <c r="M43" s="71">
        <f t="shared" si="12"/>
        <v>3.3112582918377272E-2</v>
      </c>
      <c r="N43" s="71">
        <f t="shared" si="12"/>
        <v>1.0509412824421256E-2</v>
      </c>
      <c r="O43" s="72">
        <f t="shared" si="12"/>
        <v>2.3695986188476612E-3</v>
      </c>
      <c r="P43" s="66"/>
      <c r="Q43" s="59"/>
      <c r="R43" s="60"/>
    </row>
    <row r="44" spans="2:18" ht="13.5" thickBot="1" x14ac:dyDescent="0.25">
      <c r="F44" s="75">
        <v>20</v>
      </c>
      <c r="G44" s="76">
        <v>20</v>
      </c>
      <c r="H44" s="76">
        <v>18</v>
      </c>
      <c r="I44" s="76">
        <v>16</v>
      </c>
      <c r="J44" s="76">
        <v>14</v>
      </c>
      <c r="K44" s="76">
        <v>12</v>
      </c>
      <c r="L44" s="76">
        <v>12</v>
      </c>
      <c r="M44" s="76">
        <v>10</v>
      </c>
      <c r="N44" s="76">
        <v>6</v>
      </c>
      <c r="O44" s="76">
        <v>4</v>
      </c>
      <c r="P44" s="33">
        <v>1</v>
      </c>
    </row>
    <row r="45" spans="2:18" x14ac:dyDescent="0.2">
      <c r="F45" s="77">
        <f>TREND(F34:F35,B34:B35,F44)</f>
        <v>2.3596851486963177E-4</v>
      </c>
      <c r="G45" s="77">
        <f>TREND(G34:G35,C34:C35,F44)</f>
        <v>2.0106192982974596E-4</v>
      </c>
      <c r="H45" s="78">
        <f>TREND(H33:H34,C33:C34,H44)</f>
        <v>5.4388822815273387E-4</v>
      </c>
      <c r="I45" s="77">
        <f>TREND(I32:I33,C32:C33,I44)</f>
        <v>4.7516588885545587E-4</v>
      </c>
      <c r="J45" s="77">
        <f>TREND(J31:J32,C31:C32,J44)</f>
        <v>7.4534285706417784E-4</v>
      </c>
      <c r="K45" s="77">
        <f>TREND(K30:K31,C30:C31,K44)</f>
        <v>6.9939706450542795E-4</v>
      </c>
      <c r="L45" s="78">
        <f>TREND(L30:L31,C30:C31,L44)</f>
        <v>8.83572933822129E-5</v>
      </c>
      <c r="M45" s="78">
        <f>TREND(M28:M29,C29:C30,M44)</f>
        <v>1.2334678156156933E-3</v>
      </c>
      <c r="N45" s="78">
        <f>TREND(N27:N28,C27:C28,N44)</f>
        <v>3.7463492394058289E-4</v>
      </c>
      <c r="O45" s="78">
        <f>TREND(O26:O27,C26:C27,O44)</f>
        <v>2.513274122871834E-5</v>
      </c>
    </row>
    <row r="46" spans="2:18" x14ac:dyDescent="0.2">
      <c r="E46" s="81" t="s">
        <v>28</v>
      </c>
      <c r="F46" s="79">
        <f>TREND(F16:F17,C16:C17,F44)</f>
        <v>1.155555555555555</v>
      </c>
      <c r="G46" s="79">
        <f>TREND(G16:G17,C16:C17,G44)</f>
        <v>1.0666666666666629</v>
      </c>
      <c r="H46" s="79">
        <f>TREND(H15:H16,C15:C16,H44)</f>
        <v>2.0500000000000007</v>
      </c>
      <c r="I46" s="79">
        <f>TREND(I14:I15,C14:C15,I44)</f>
        <v>2.1999999999999993</v>
      </c>
      <c r="J46" s="79">
        <f>TREND(J13:J14,C13:C14,J44)</f>
        <v>2.5</v>
      </c>
      <c r="K46" s="79">
        <f>TREND(K12:K13,C12:C13,K44)</f>
        <v>2.5500000000000007</v>
      </c>
      <c r="L46" s="79">
        <f>TREND(L12:L13,C12:C13,L44)</f>
        <v>0.75</v>
      </c>
      <c r="M46" s="79">
        <f>TREND(M11:M12,C11:C12,M44)</f>
        <v>0.75</v>
      </c>
      <c r="N46" s="79">
        <f>TREND(N9:N10,C9:C10,N44)</f>
        <v>2.1000000000000005</v>
      </c>
      <c r="O46" s="79">
        <f>TREND(O8:O9,C8:C9,O44)</f>
        <v>0.40000000000000013</v>
      </c>
    </row>
  </sheetData>
  <mergeCells count="9">
    <mergeCell ref="B43:E43"/>
    <mergeCell ref="F3:G3"/>
    <mergeCell ref="F20:G20"/>
    <mergeCell ref="F2:R2"/>
    <mergeCell ref="B39:E39"/>
    <mergeCell ref="B38:E38"/>
    <mergeCell ref="B40:E40"/>
    <mergeCell ref="B41:E41"/>
    <mergeCell ref="B42:E42"/>
  </mergeCells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tabSelected="1" workbookViewId="0">
      <selection activeCell="A29" sqref="A29"/>
    </sheetView>
  </sheetViews>
  <sheetFormatPr defaultRowHeight="12.75" x14ac:dyDescent="0.2"/>
  <cols>
    <col min="2" max="2" width="4.5703125" customWidth="1"/>
    <col min="3" max="3" width="9.85546875" customWidth="1"/>
    <col min="4" max="4" width="10" customWidth="1"/>
    <col min="5" max="5" width="7.28515625" customWidth="1"/>
    <col min="6" max="6" width="7" customWidth="1"/>
    <col min="8" max="8" width="7.28515625" customWidth="1"/>
    <col min="9" max="9" width="6.7109375" customWidth="1"/>
    <col min="11" max="11" width="10.5703125" bestFit="1" customWidth="1"/>
    <col min="12" max="12" width="12.5703125" bestFit="1" customWidth="1"/>
  </cols>
  <sheetData>
    <row r="1" spans="2:16" ht="13.5" thickBot="1" x14ac:dyDescent="0.25"/>
    <row r="2" spans="2:16" ht="24.75" customHeight="1" x14ac:dyDescent="0.2">
      <c r="B2" s="192" t="s">
        <v>11</v>
      </c>
      <c r="C2" s="195" t="s">
        <v>12</v>
      </c>
      <c r="D2" s="198" t="s">
        <v>13</v>
      </c>
      <c r="E2" s="199"/>
      <c r="F2" s="200"/>
      <c r="G2" s="189" t="s">
        <v>18</v>
      </c>
      <c r="H2" s="201"/>
      <c r="I2" s="190"/>
      <c r="J2" s="186" t="s">
        <v>22</v>
      </c>
      <c r="K2" s="189" t="s">
        <v>23</v>
      </c>
      <c r="L2" s="190"/>
      <c r="M2" s="180" t="s">
        <v>26</v>
      </c>
      <c r="N2" s="183" t="s">
        <v>27</v>
      </c>
    </row>
    <row r="3" spans="2:16" ht="22.5" customHeight="1" x14ac:dyDescent="0.2">
      <c r="B3" s="193"/>
      <c r="C3" s="196"/>
      <c r="D3" s="191" t="s">
        <v>14</v>
      </c>
      <c r="E3" s="203" t="s">
        <v>15</v>
      </c>
      <c r="F3" s="204"/>
      <c r="G3" s="202" t="s">
        <v>19</v>
      </c>
      <c r="H3" s="203" t="s">
        <v>21</v>
      </c>
      <c r="I3" s="204"/>
      <c r="J3" s="187"/>
      <c r="K3" s="191" t="s">
        <v>24</v>
      </c>
      <c r="L3" s="191" t="s">
        <v>25</v>
      </c>
      <c r="M3" s="181"/>
      <c r="N3" s="184"/>
    </row>
    <row r="4" spans="2:16" x14ac:dyDescent="0.2">
      <c r="B4" s="194"/>
      <c r="C4" s="197"/>
      <c r="D4" s="188"/>
      <c r="E4" s="57" t="s">
        <v>16</v>
      </c>
      <c r="F4" s="2" t="s">
        <v>17</v>
      </c>
      <c r="G4" s="197"/>
      <c r="H4" s="2" t="s">
        <v>16</v>
      </c>
      <c r="I4" s="2" t="s">
        <v>17</v>
      </c>
      <c r="J4" s="188"/>
      <c r="K4" s="188"/>
      <c r="L4" s="188"/>
      <c r="M4" s="182"/>
      <c r="N4" s="185"/>
    </row>
    <row r="5" spans="2:16" x14ac:dyDescent="0.2">
      <c r="B5" s="52">
        <v>1</v>
      </c>
      <c r="C5" s="2">
        <v>10</v>
      </c>
      <c r="D5" s="4">
        <v>0.4</v>
      </c>
      <c r="E5" s="2"/>
      <c r="F5" s="50">
        <f>D5/C5</f>
        <v>0.04</v>
      </c>
      <c r="G5" s="2"/>
      <c r="H5" s="2"/>
      <c r="I5" s="2"/>
      <c r="J5" s="2"/>
      <c r="K5" s="2"/>
      <c r="L5" s="2"/>
      <c r="M5" s="2"/>
      <c r="N5" s="11"/>
    </row>
    <row r="6" spans="2:16" x14ac:dyDescent="0.2">
      <c r="B6" s="52">
        <v>2</v>
      </c>
      <c r="C6" s="2">
        <v>20</v>
      </c>
      <c r="D6" s="4">
        <v>0.7</v>
      </c>
      <c r="E6" s="50">
        <f>(D6-D5)/10</f>
        <v>2.9999999999999992E-2</v>
      </c>
      <c r="F6" s="50">
        <f t="shared" ref="F6:F16" si="0">D6/C6</f>
        <v>3.4999999999999996E-2</v>
      </c>
      <c r="G6" s="2"/>
      <c r="H6" s="2"/>
      <c r="I6" s="2"/>
      <c r="J6" s="2"/>
      <c r="K6" s="2"/>
      <c r="L6" s="2"/>
      <c r="M6" s="2"/>
      <c r="N6" s="11"/>
    </row>
    <row r="7" spans="2:16" x14ac:dyDescent="0.2">
      <c r="B7" s="52">
        <v>3</v>
      </c>
      <c r="C7" s="2">
        <v>30</v>
      </c>
      <c r="D7" s="4">
        <v>1</v>
      </c>
      <c r="E7" s="50">
        <f>(D7-D6)/10</f>
        <v>3.0000000000000006E-2</v>
      </c>
      <c r="F7" s="50">
        <f t="shared" si="0"/>
        <v>3.3333333333333333E-2</v>
      </c>
      <c r="G7" s="2"/>
      <c r="H7" s="2"/>
      <c r="I7" s="2"/>
      <c r="J7" s="2"/>
      <c r="K7" s="2"/>
      <c r="L7" s="2"/>
      <c r="M7" s="2"/>
      <c r="N7" s="11"/>
    </row>
    <row r="8" spans="2:16" x14ac:dyDescent="0.2">
      <c r="B8" s="52">
        <v>4</v>
      </c>
      <c r="C8" s="2">
        <v>40</v>
      </c>
      <c r="D8" s="4">
        <v>4.2</v>
      </c>
      <c r="E8" s="50">
        <f>(D8-D7)/10</f>
        <v>0.32</v>
      </c>
      <c r="F8" s="50">
        <f t="shared" si="0"/>
        <v>0.10500000000000001</v>
      </c>
      <c r="G8" s="4">
        <v>2.7</v>
      </c>
      <c r="H8" s="2"/>
      <c r="I8" s="51">
        <f>G8/C8</f>
        <v>6.7500000000000004E-2</v>
      </c>
      <c r="J8" s="51">
        <f>Sheet1!O$43</f>
        <v>2.3695986188476612E-3</v>
      </c>
      <c r="K8" s="51">
        <f t="shared" ref="K8:K16" si="1">J8/C8</f>
        <v>5.9239965471191526E-5</v>
      </c>
      <c r="L8" s="2"/>
      <c r="M8" s="50">
        <f t="shared" ref="M8:M16" si="2">((J8-J7)/(J8+J7))*(200/10)</f>
        <v>20</v>
      </c>
      <c r="N8" s="80">
        <f>J8/(L21*D8)</f>
        <v>0.98538985781784116</v>
      </c>
    </row>
    <row r="9" spans="2:16" x14ac:dyDescent="0.2">
      <c r="B9" s="52">
        <v>5</v>
      </c>
      <c r="C9" s="2">
        <v>50</v>
      </c>
      <c r="D9" s="4">
        <v>7.9</v>
      </c>
      <c r="E9" s="50">
        <f>(D9-D8)/10</f>
        <v>0.37</v>
      </c>
      <c r="F9" s="50">
        <f t="shared" si="0"/>
        <v>0.158</v>
      </c>
      <c r="G9" s="4">
        <v>6.4</v>
      </c>
      <c r="H9" s="50">
        <f>(G9-G8)/10</f>
        <v>0.37</v>
      </c>
      <c r="I9" s="51">
        <f t="shared" ref="I9:I16" si="3">G9/C9</f>
        <v>0.128</v>
      </c>
      <c r="J9" s="51">
        <f>Sheet1!N$43</f>
        <v>1.0509412824421256E-2</v>
      </c>
      <c r="K9" s="51">
        <f>J9/C9</f>
        <v>2.1018825648842513E-4</v>
      </c>
      <c r="L9" s="56">
        <f t="shared" ref="L9:L16" si="4">(J9-J8)/C9</f>
        <v>1.6279628411147189E-4</v>
      </c>
      <c r="M9" s="50">
        <f t="shared" si="2"/>
        <v>12.640433221802571</v>
      </c>
      <c r="N9" s="80">
        <f>J9/(K21*D9)</f>
        <v>0.41352477254746833</v>
      </c>
    </row>
    <row r="10" spans="2:16" x14ac:dyDescent="0.2">
      <c r="B10" s="52">
        <v>6</v>
      </c>
      <c r="C10" s="2">
        <v>60</v>
      </c>
      <c r="D10" s="4">
        <v>10.3</v>
      </c>
      <c r="E10" s="50">
        <f t="shared" ref="E10:E16" si="5">(D10-D9)/10</f>
        <v>0.24000000000000005</v>
      </c>
      <c r="F10" s="50">
        <f t="shared" si="0"/>
        <v>0.17166666666666669</v>
      </c>
      <c r="G10" s="4">
        <v>9.4</v>
      </c>
      <c r="H10" s="50">
        <f t="shared" ref="H10:H16" si="6">(G10-G9)/10</f>
        <v>0.3</v>
      </c>
      <c r="I10" s="51">
        <f t="shared" si="3"/>
        <v>0.15666666666666668</v>
      </c>
      <c r="J10" s="51">
        <f>Sheet1!M$43</f>
        <v>3.3112582918377272E-2</v>
      </c>
      <c r="K10" s="51">
        <f t="shared" si="1"/>
        <v>5.5187638197295454E-4</v>
      </c>
      <c r="L10" s="56">
        <f t="shared" si="4"/>
        <v>3.7671950156593361E-4</v>
      </c>
      <c r="M10" s="50">
        <f t="shared" si="2"/>
        <v>10.363198523619833</v>
      </c>
      <c r="N10" s="80">
        <f>J10/(J21*D10)</f>
        <v>0.4632444720846316</v>
      </c>
    </row>
    <row r="11" spans="2:16" x14ac:dyDescent="0.2">
      <c r="B11" s="52">
        <v>7</v>
      </c>
      <c r="C11" s="2">
        <v>70</v>
      </c>
      <c r="D11" s="4">
        <v>12.1</v>
      </c>
      <c r="E11" s="50">
        <f t="shared" si="5"/>
        <v>0.17999999999999988</v>
      </c>
      <c r="F11" s="50">
        <f t="shared" si="0"/>
        <v>0.17285714285714285</v>
      </c>
      <c r="G11" s="4">
        <v>12.3</v>
      </c>
      <c r="H11" s="50">
        <f t="shared" si="6"/>
        <v>0.29000000000000004</v>
      </c>
      <c r="I11" s="51">
        <f t="shared" si="3"/>
        <v>0.17571428571428571</v>
      </c>
      <c r="J11" s="51">
        <f>Sheet1!L$43</f>
        <v>7.0961856848772056E-2</v>
      </c>
      <c r="K11" s="51">
        <f t="shared" si="1"/>
        <v>1.0137408121253151E-3</v>
      </c>
      <c r="L11" s="56">
        <f t="shared" si="4"/>
        <v>5.4070391329135402E-4</v>
      </c>
      <c r="M11" s="50">
        <f t="shared" si="2"/>
        <v>7.2735003935792033</v>
      </c>
      <c r="N11" s="80">
        <f>J11/(I21*D11)</f>
        <v>0.49355947833585606</v>
      </c>
    </row>
    <row r="12" spans="2:16" x14ac:dyDescent="0.2">
      <c r="B12" s="52">
        <v>8</v>
      </c>
      <c r="C12" s="2">
        <v>80</v>
      </c>
      <c r="D12" s="4">
        <v>13.7</v>
      </c>
      <c r="E12" s="50">
        <f t="shared" si="5"/>
        <v>0.15999999999999998</v>
      </c>
      <c r="F12" s="50">
        <f t="shared" si="0"/>
        <v>0.17124999999999999</v>
      </c>
      <c r="G12" s="4">
        <v>14.9</v>
      </c>
      <c r="H12" s="50">
        <f t="shared" si="6"/>
        <v>0.25999999999999995</v>
      </c>
      <c r="I12" s="51">
        <f t="shared" si="3"/>
        <v>0.18625</v>
      </c>
      <c r="J12" s="51">
        <f>Sheet1!K$43</f>
        <v>0.11812575802059341</v>
      </c>
      <c r="K12" s="51">
        <f t="shared" si="1"/>
        <v>1.4765719752574177E-3</v>
      </c>
      <c r="L12" s="56">
        <f t="shared" si="4"/>
        <v>5.8954876464776694E-4</v>
      </c>
      <c r="M12" s="50">
        <f t="shared" si="2"/>
        <v>4.9885764548254912</v>
      </c>
      <c r="N12" s="80">
        <f>J12/(H21*D12)</f>
        <v>0.49449467937965691</v>
      </c>
    </row>
    <row r="13" spans="2:16" x14ac:dyDescent="0.2">
      <c r="B13" s="52">
        <v>9</v>
      </c>
      <c r="C13" s="2">
        <v>90</v>
      </c>
      <c r="D13" s="4">
        <v>15.8</v>
      </c>
      <c r="E13" s="50">
        <f t="shared" si="5"/>
        <v>0.21000000000000013</v>
      </c>
      <c r="F13" s="50">
        <f t="shared" si="0"/>
        <v>0.17555555555555558</v>
      </c>
      <c r="G13" s="4">
        <v>17.399999999999999</v>
      </c>
      <c r="H13" s="50">
        <f t="shared" si="6"/>
        <v>0.24999999999999983</v>
      </c>
      <c r="I13" s="51">
        <f t="shared" si="3"/>
        <v>0.19333333333333333</v>
      </c>
      <c r="J13" s="51">
        <f>Sheet1!J$43</f>
        <v>0.17294984611802713</v>
      </c>
      <c r="K13" s="51">
        <f t="shared" si="1"/>
        <v>1.921664956866968E-3</v>
      </c>
      <c r="L13" s="56">
        <f t="shared" si="4"/>
        <v>6.0915653441593026E-4</v>
      </c>
      <c r="M13" s="50">
        <f t="shared" si="2"/>
        <v>3.7669998665586926</v>
      </c>
      <c r="N13" s="80">
        <f>J13/(G21*D13)</f>
        <v>0.46033576190468306</v>
      </c>
      <c r="P13" t="s">
        <v>20</v>
      </c>
    </row>
    <row r="14" spans="2:16" x14ac:dyDescent="0.2">
      <c r="B14" s="52">
        <v>10</v>
      </c>
      <c r="C14" s="2">
        <v>100</v>
      </c>
      <c r="D14" s="4">
        <v>17.8</v>
      </c>
      <c r="E14" s="50">
        <f t="shared" si="5"/>
        <v>0.2</v>
      </c>
      <c r="F14" s="50">
        <f t="shared" si="0"/>
        <v>0.17800000000000002</v>
      </c>
      <c r="G14" s="4">
        <v>20.100000000000001</v>
      </c>
      <c r="H14" s="50">
        <f t="shared" si="6"/>
        <v>0.2700000000000003</v>
      </c>
      <c r="I14" s="51">
        <f t="shared" si="3"/>
        <v>0.20100000000000001</v>
      </c>
      <c r="J14" s="51">
        <f>Sheet1!I$43</f>
        <v>0.26036690210277025</v>
      </c>
      <c r="K14" s="51">
        <f t="shared" si="1"/>
        <v>2.6036690210277024E-3</v>
      </c>
      <c r="L14" s="56">
        <f t="shared" si="4"/>
        <v>8.7417055984743118E-4</v>
      </c>
      <c r="M14" s="50">
        <f t="shared" si="2"/>
        <v>4.0347877779328112</v>
      </c>
      <c r="N14" s="80">
        <f>J14/(F21*D14)</f>
        <v>0.46098179778261661</v>
      </c>
    </row>
    <row r="15" spans="2:16" x14ac:dyDescent="0.2">
      <c r="B15" s="52">
        <v>11</v>
      </c>
      <c r="C15" s="2">
        <v>110</v>
      </c>
      <c r="D15" s="4">
        <v>19.3</v>
      </c>
      <c r="E15" s="50">
        <f t="shared" si="5"/>
        <v>0.15</v>
      </c>
      <c r="F15" s="50">
        <f t="shared" si="0"/>
        <v>0.17545454545454547</v>
      </c>
      <c r="G15" s="4">
        <v>21.8</v>
      </c>
      <c r="H15" s="50">
        <f t="shared" si="6"/>
        <v>0.16999999999999993</v>
      </c>
      <c r="I15" s="51">
        <f t="shared" si="3"/>
        <v>0.19818181818181818</v>
      </c>
      <c r="J15" s="51">
        <f>Sheet1!H$43</f>
        <v>0.33613479105564092</v>
      </c>
      <c r="K15" s="51">
        <f t="shared" si="1"/>
        <v>3.0557708277785538E-3</v>
      </c>
      <c r="L15" s="56">
        <f t="shared" si="4"/>
        <v>6.8879899048064251E-4</v>
      </c>
      <c r="M15" s="50">
        <f t="shared" si="2"/>
        <v>2.5404081772739988</v>
      </c>
      <c r="N15" s="80">
        <f>J15/(E21*D15)</f>
        <v>0.46660919002619378</v>
      </c>
    </row>
    <row r="16" spans="2:16" ht="13.5" thickBot="1" x14ac:dyDescent="0.25">
      <c r="B16" s="53">
        <v>12</v>
      </c>
      <c r="C16" s="12">
        <v>120</v>
      </c>
      <c r="D16" s="7">
        <v>20.8</v>
      </c>
      <c r="E16" s="54">
        <f t="shared" si="5"/>
        <v>0.15</v>
      </c>
      <c r="F16" s="54">
        <f t="shared" si="0"/>
        <v>0.17333333333333334</v>
      </c>
      <c r="G16" s="7">
        <v>22.8</v>
      </c>
      <c r="H16" s="54">
        <f t="shared" si="6"/>
        <v>0.1</v>
      </c>
      <c r="I16" s="55">
        <f t="shared" si="3"/>
        <v>0.19</v>
      </c>
      <c r="J16" s="51">
        <f>Sheet1!G$43</f>
        <v>0.40381901651325719</v>
      </c>
      <c r="K16" s="55">
        <f t="shared" si="1"/>
        <v>3.36515847094381E-3</v>
      </c>
      <c r="L16" s="56">
        <f t="shared" si="4"/>
        <v>5.6403521214680224E-4</v>
      </c>
      <c r="M16" s="54">
        <f t="shared" si="2"/>
        <v>1.829417587024555</v>
      </c>
      <c r="N16" s="80">
        <f>J16/(D21*D16)</f>
        <v>0.47551460059154732</v>
      </c>
    </row>
    <row r="21" spans="3:12" x14ac:dyDescent="0.2">
      <c r="C21" s="61">
        <v>4.300526183499067E-2</v>
      </c>
      <c r="D21" s="61">
        <v>4.0828138126052953E-2</v>
      </c>
      <c r="E21" s="61">
        <v>3.732526231730033E-2</v>
      </c>
      <c r="F21" s="61">
        <v>3.1730871199420314E-2</v>
      </c>
      <c r="G21" s="61">
        <v>2.37787147950211E-2</v>
      </c>
      <c r="H21" s="61">
        <v>1.743662462558675E-2</v>
      </c>
      <c r="I21" s="61">
        <v>1.1882288814039996E-2</v>
      </c>
      <c r="J21" s="61">
        <v>6.939778171779854E-3</v>
      </c>
      <c r="K21" s="61">
        <v>3.2169908772759484E-3</v>
      </c>
      <c r="L21" s="61">
        <v>5.7255526111673987E-4</v>
      </c>
    </row>
  </sheetData>
  <mergeCells count="14">
    <mergeCell ref="B2:B4"/>
    <mergeCell ref="C2:C4"/>
    <mergeCell ref="D3:D4"/>
    <mergeCell ref="D2:F2"/>
    <mergeCell ref="G2:I2"/>
    <mergeCell ref="G3:G4"/>
    <mergeCell ref="H3:I3"/>
    <mergeCell ref="E3:F3"/>
    <mergeCell ref="M2:M4"/>
    <mergeCell ref="N2:N4"/>
    <mergeCell ref="J2:J4"/>
    <mergeCell ref="K2:L2"/>
    <mergeCell ref="K3:K4"/>
    <mergeCell ref="L3:L4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opLeftCell="B31" workbookViewId="0">
      <selection activeCell="O56" sqref="O56"/>
    </sheetView>
  </sheetViews>
  <sheetFormatPr defaultRowHeight="12.75" x14ac:dyDescent="0.2"/>
  <cols>
    <col min="2" max="2" width="7.140625" customWidth="1"/>
    <col min="3" max="3" width="14.140625" customWidth="1"/>
    <col min="4" max="4" width="8.7109375" customWidth="1"/>
    <col min="9" max="9" width="9.5703125" bestFit="1" customWidth="1"/>
    <col min="10" max="10" width="9.5703125" customWidth="1"/>
  </cols>
  <sheetData>
    <row r="1" spans="1:21" ht="13.5" thickBot="1" x14ac:dyDescent="0.25">
      <c r="A1" s="82">
        <v>4</v>
      </c>
    </row>
    <row r="2" spans="1:21" x14ac:dyDescent="0.2">
      <c r="B2" s="207" t="s">
        <v>0</v>
      </c>
      <c r="C2" s="195" t="s">
        <v>1</v>
      </c>
      <c r="D2" s="195" t="s">
        <v>4</v>
      </c>
      <c r="E2" s="195" t="s">
        <v>8</v>
      </c>
      <c r="F2" s="205" t="s">
        <v>7</v>
      </c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</row>
    <row r="3" spans="1:21" x14ac:dyDescent="0.2">
      <c r="B3" s="208"/>
      <c r="C3" s="196"/>
      <c r="D3" s="196"/>
      <c r="E3" s="196"/>
      <c r="F3" s="210">
        <v>120</v>
      </c>
      <c r="G3" s="210"/>
      <c r="H3" s="57">
        <v>110</v>
      </c>
      <c r="I3" s="57">
        <v>100</v>
      </c>
      <c r="J3" s="57">
        <v>90</v>
      </c>
      <c r="K3" s="57">
        <v>80</v>
      </c>
      <c r="L3" s="57">
        <v>70</v>
      </c>
      <c r="M3" s="57">
        <v>60</v>
      </c>
      <c r="N3" s="57">
        <v>50</v>
      </c>
      <c r="O3" s="57">
        <v>40</v>
      </c>
      <c r="P3" s="57">
        <v>30</v>
      </c>
      <c r="Q3" s="57">
        <v>20</v>
      </c>
      <c r="R3" s="84">
        <v>10</v>
      </c>
    </row>
    <row r="4" spans="1:21" ht="25.5" customHeight="1" x14ac:dyDescent="0.2">
      <c r="B4" s="209"/>
      <c r="C4" s="197"/>
      <c r="D4" s="197"/>
      <c r="E4" s="197"/>
      <c r="F4" s="57" t="s">
        <v>5</v>
      </c>
      <c r="G4" s="57" t="s">
        <v>6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84"/>
    </row>
    <row r="5" spans="1:21" x14ac:dyDescent="0.2">
      <c r="B5" s="5">
        <v>1</v>
      </c>
      <c r="C5" s="4">
        <v>0</v>
      </c>
      <c r="D5" s="57">
        <v>120</v>
      </c>
      <c r="E5" s="57">
        <v>0</v>
      </c>
      <c r="F5" s="57"/>
      <c r="G5" s="57"/>
      <c r="H5" s="57"/>
      <c r="J5" s="57"/>
      <c r="K5" s="57"/>
      <c r="L5" s="57"/>
      <c r="M5" s="57"/>
      <c r="N5" s="57"/>
      <c r="O5" s="57"/>
      <c r="P5" s="57"/>
      <c r="Q5" s="57"/>
      <c r="R5" s="84"/>
      <c r="T5" s="24">
        <v>10</v>
      </c>
      <c r="U5" s="25">
        <f>TREND(C7:C8,E7:E8,T5)</f>
        <v>1.8571428571428568</v>
      </c>
    </row>
    <row r="6" spans="1:21" x14ac:dyDescent="0.2">
      <c r="B6" s="5">
        <v>2</v>
      </c>
      <c r="C6" s="4">
        <v>1.3</v>
      </c>
      <c r="D6" s="57">
        <v>112</v>
      </c>
      <c r="E6" s="85">
        <f>D5-D6</f>
        <v>8</v>
      </c>
      <c r="F6" s="86">
        <v>38.1</v>
      </c>
      <c r="G6" s="86">
        <v>37.299999999999997</v>
      </c>
      <c r="H6" s="86">
        <v>33.9</v>
      </c>
      <c r="I6" s="57">
        <v>31.2</v>
      </c>
      <c r="J6" s="86">
        <v>28.3</v>
      </c>
      <c r="K6" s="86">
        <v>25.8</v>
      </c>
      <c r="L6" s="86">
        <v>22.7</v>
      </c>
      <c r="M6" s="86">
        <v>19.7</v>
      </c>
      <c r="N6" s="86">
        <v>16.5</v>
      </c>
      <c r="O6" s="86">
        <v>13.4</v>
      </c>
      <c r="P6" s="112">
        <v>9.4</v>
      </c>
      <c r="Q6" s="112">
        <v>4.7</v>
      </c>
      <c r="R6" s="113">
        <v>0.7</v>
      </c>
      <c r="T6" s="24">
        <v>20</v>
      </c>
      <c r="U6" s="25">
        <f>TREND(C9,E9,T6)</f>
        <v>5</v>
      </c>
    </row>
    <row r="7" spans="1:21" x14ac:dyDescent="0.2">
      <c r="B7" s="5">
        <v>3</v>
      </c>
      <c r="C7" s="4">
        <v>1</v>
      </c>
      <c r="D7" s="57">
        <v>113</v>
      </c>
      <c r="E7" s="108">
        <f>D5-D7</f>
        <v>7</v>
      </c>
      <c r="F7" s="86">
        <v>39.1</v>
      </c>
      <c r="G7" s="86">
        <v>38.299999999999997</v>
      </c>
      <c r="H7" s="86">
        <v>34.5</v>
      </c>
      <c r="I7" s="86">
        <v>31.5</v>
      </c>
      <c r="J7" s="86">
        <v>28.5</v>
      </c>
      <c r="K7" s="86">
        <v>26.1</v>
      </c>
      <c r="L7" s="86">
        <v>23</v>
      </c>
      <c r="M7" s="86">
        <v>19.899999999999999</v>
      </c>
      <c r="N7" s="86">
        <v>16.8</v>
      </c>
      <c r="O7" s="86">
        <v>13.5</v>
      </c>
      <c r="P7" s="112">
        <v>9.4</v>
      </c>
      <c r="Q7" s="112">
        <v>4.7</v>
      </c>
      <c r="R7" s="113">
        <v>0.8</v>
      </c>
      <c r="T7" s="24">
        <v>30</v>
      </c>
      <c r="U7" s="25">
        <f>TREND(C10:C11,E10:E11,T7)</f>
        <v>8.5</v>
      </c>
    </row>
    <row r="8" spans="1:21" x14ac:dyDescent="0.2">
      <c r="B8" s="5">
        <v>4</v>
      </c>
      <c r="C8" s="4">
        <v>3</v>
      </c>
      <c r="D8" s="57">
        <v>106</v>
      </c>
      <c r="E8" s="108">
        <f>D5-D8</f>
        <v>14</v>
      </c>
      <c r="F8" s="86">
        <v>37.5</v>
      </c>
      <c r="G8" s="86">
        <v>36.6</v>
      </c>
      <c r="H8" s="86">
        <v>33.299999999999997</v>
      </c>
      <c r="I8" s="86">
        <v>30.6</v>
      </c>
      <c r="J8" s="86">
        <v>28</v>
      </c>
      <c r="K8" s="86">
        <v>25.7</v>
      </c>
      <c r="L8" s="86">
        <v>22.7</v>
      </c>
      <c r="M8" s="86">
        <v>19.5</v>
      </c>
      <c r="N8" s="86">
        <v>15.6</v>
      </c>
      <c r="O8" s="86">
        <v>11.6</v>
      </c>
      <c r="P8" s="112">
        <v>6.5</v>
      </c>
      <c r="Q8" s="112">
        <v>1.8</v>
      </c>
      <c r="R8" s="113">
        <v>0</v>
      </c>
      <c r="T8" s="24">
        <v>40</v>
      </c>
      <c r="U8" s="25">
        <f>TREND(C13:C14,E13:E14,T8)</f>
        <v>13.799999999999999</v>
      </c>
    </row>
    <row r="9" spans="1:21" x14ac:dyDescent="0.2">
      <c r="B9" s="5">
        <v>5</v>
      </c>
      <c r="C9" s="4">
        <v>5</v>
      </c>
      <c r="D9" s="57">
        <v>100</v>
      </c>
      <c r="E9" s="108">
        <f>D5-D9</f>
        <v>20</v>
      </c>
      <c r="F9" s="86">
        <v>34.6</v>
      </c>
      <c r="G9" s="86">
        <v>33.799999999999997</v>
      </c>
      <c r="H9" s="86">
        <v>30.5</v>
      </c>
      <c r="I9" s="86">
        <v>28.3</v>
      </c>
      <c r="J9" s="86">
        <v>25.3</v>
      </c>
      <c r="K9" s="86">
        <v>23.1</v>
      </c>
      <c r="L9" s="86">
        <v>20.3</v>
      </c>
      <c r="M9" s="86">
        <v>17.5</v>
      </c>
      <c r="N9" s="86">
        <v>14.4</v>
      </c>
      <c r="O9" s="86">
        <v>11.5</v>
      </c>
      <c r="P9" s="112">
        <v>5.6</v>
      </c>
      <c r="Q9" s="112">
        <v>0</v>
      </c>
      <c r="R9" s="113"/>
      <c r="T9" s="24">
        <v>50</v>
      </c>
      <c r="U9" s="25">
        <f>TREND(C15,E15,T9)</f>
        <v>17</v>
      </c>
    </row>
    <row r="10" spans="1:21" x14ac:dyDescent="0.2">
      <c r="B10" s="5">
        <v>6</v>
      </c>
      <c r="C10" s="4">
        <v>7</v>
      </c>
      <c r="D10" s="57">
        <v>93</v>
      </c>
      <c r="E10" s="108">
        <f>D5-D10</f>
        <v>27</v>
      </c>
      <c r="F10" s="86">
        <v>33</v>
      </c>
      <c r="G10" s="86">
        <v>32.299999999999997</v>
      </c>
      <c r="H10" s="86">
        <v>29</v>
      </c>
      <c r="I10" s="86">
        <v>26.4</v>
      </c>
      <c r="J10" s="86">
        <v>23.5</v>
      </c>
      <c r="K10" s="86">
        <v>21.4</v>
      </c>
      <c r="L10" s="86">
        <v>18.899999999999999</v>
      </c>
      <c r="M10" s="86">
        <v>15.5</v>
      </c>
      <c r="N10" s="86">
        <v>11.9</v>
      </c>
      <c r="O10" s="86">
        <v>7.3</v>
      </c>
      <c r="P10" s="112">
        <v>1</v>
      </c>
      <c r="Q10" s="112"/>
      <c r="R10" s="113"/>
      <c r="T10" s="24">
        <v>60</v>
      </c>
      <c r="U10" s="25">
        <f>TREND(C15:C16,E15:E16,T10)</f>
        <v>18.53846153846154</v>
      </c>
    </row>
    <row r="11" spans="1:21" x14ac:dyDescent="0.2">
      <c r="B11" s="5">
        <v>7</v>
      </c>
      <c r="C11" s="4">
        <v>9</v>
      </c>
      <c r="D11" s="57">
        <v>89</v>
      </c>
      <c r="E11" s="108">
        <f>D5-D11</f>
        <v>31</v>
      </c>
      <c r="F11" s="86">
        <v>33</v>
      </c>
      <c r="G11" s="86">
        <v>32</v>
      </c>
      <c r="H11" s="86">
        <v>28.9</v>
      </c>
      <c r="I11" s="86">
        <v>26.2</v>
      </c>
      <c r="J11" s="86">
        <v>23.5</v>
      </c>
      <c r="K11" s="86">
        <v>21.2</v>
      </c>
      <c r="L11" s="86">
        <v>18.5</v>
      </c>
      <c r="M11" s="86">
        <v>15.1</v>
      </c>
      <c r="N11" s="86">
        <v>10.1</v>
      </c>
      <c r="O11" s="86">
        <v>5.4</v>
      </c>
      <c r="P11" s="57">
        <v>0</v>
      </c>
      <c r="Q11" s="57"/>
      <c r="R11" s="84"/>
      <c r="T11" s="24">
        <v>70</v>
      </c>
      <c r="U11" s="25">
        <f>TREND(C13:C14,E13:E14,T11)</f>
        <v>25.799999999999997</v>
      </c>
    </row>
    <row r="12" spans="1:21" x14ac:dyDescent="0.2">
      <c r="B12" s="5">
        <v>8</v>
      </c>
      <c r="C12" s="4">
        <v>11</v>
      </c>
      <c r="D12" s="57">
        <v>85</v>
      </c>
      <c r="E12" s="108">
        <f>D5-D12</f>
        <v>35</v>
      </c>
      <c r="F12" s="86">
        <v>31.6</v>
      </c>
      <c r="G12" s="86">
        <v>30.8</v>
      </c>
      <c r="H12" s="86">
        <v>27.6</v>
      </c>
      <c r="I12" s="86">
        <v>24.5</v>
      </c>
      <c r="J12" s="86">
        <v>21.9</v>
      </c>
      <c r="K12" s="86">
        <v>19.399999999999999</v>
      </c>
      <c r="L12" s="86">
        <v>16</v>
      </c>
      <c r="M12" s="86">
        <v>12.5</v>
      </c>
      <c r="N12" s="86">
        <v>7.4</v>
      </c>
      <c r="O12" s="86">
        <v>3.4</v>
      </c>
      <c r="P12" s="57"/>
      <c r="Q12" s="57"/>
      <c r="R12" s="84"/>
      <c r="T12" s="24">
        <v>80</v>
      </c>
      <c r="U12" s="25">
        <f>TREND(C17:C18,E17:E18,T12)</f>
        <v>22.333333333333336</v>
      </c>
    </row>
    <row r="13" spans="1:21" x14ac:dyDescent="0.2">
      <c r="B13" s="5">
        <v>9</v>
      </c>
      <c r="C13" s="4">
        <v>13</v>
      </c>
      <c r="D13" s="57">
        <v>82</v>
      </c>
      <c r="E13" s="108">
        <f>D5-D13</f>
        <v>38</v>
      </c>
      <c r="F13" s="86">
        <v>30.3</v>
      </c>
      <c r="G13" s="86">
        <v>29.4</v>
      </c>
      <c r="H13" s="86">
        <v>25.4</v>
      </c>
      <c r="I13" s="86">
        <v>22.6</v>
      </c>
      <c r="J13" s="86">
        <v>20</v>
      </c>
      <c r="K13" s="86">
        <v>18</v>
      </c>
      <c r="L13" s="86">
        <v>15.1</v>
      </c>
      <c r="M13" s="86">
        <v>11.1</v>
      </c>
      <c r="N13" s="86">
        <v>5.8</v>
      </c>
      <c r="O13" s="86">
        <v>1</v>
      </c>
      <c r="P13" s="57"/>
      <c r="Q13" s="57"/>
      <c r="R13" s="84"/>
      <c r="T13" s="24">
        <v>90</v>
      </c>
      <c r="U13" s="25">
        <f>TREND(C18:C19,E18:E19,T13)</f>
        <v>24.200000000000003</v>
      </c>
    </row>
    <row r="14" spans="1:21" x14ac:dyDescent="0.2">
      <c r="B14" s="5">
        <v>10</v>
      </c>
      <c r="C14" s="4">
        <v>15</v>
      </c>
      <c r="D14" s="57">
        <v>77</v>
      </c>
      <c r="E14" s="108">
        <f>D5-D14</f>
        <v>43</v>
      </c>
      <c r="F14" s="86">
        <v>28.5</v>
      </c>
      <c r="G14" s="86">
        <v>27.7</v>
      </c>
      <c r="H14" s="86">
        <v>24.2</v>
      </c>
      <c r="I14" s="86">
        <v>21.5</v>
      </c>
      <c r="J14" s="86">
        <v>18.5</v>
      </c>
      <c r="K14" s="86">
        <v>16.2</v>
      </c>
      <c r="L14" s="86">
        <v>12.3</v>
      </c>
      <c r="M14" s="86">
        <v>8</v>
      </c>
      <c r="N14" s="86">
        <v>2.7</v>
      </c>
      <c r="O14" s="86">
        <v>0</v>
      </c>
      <c r="P14" s="57"/>
      <c r="Q14" s="57"/>
      <c r="R14" s="84"/>
      <c r="T14" s="24">
        <v>100</v>
      </c>
      <c r="U14" s="25">
        <f>TREND(C19:C20,E19:E20,T14)</f>
        <v>26.333333333333336</v>
      </c>
    </row>
    <row r="15" spans="1:21" x14ac:dyDescent="0.2">
      <c r="B15" s="5">
        <v>11</v>
      </c>
      <c r="C15" s="4">
        <v>17</v>
      </c>
      <c r="D15" s="57">
        <v>70</v>
      </c>
      <c r="E15" s="108">
        <f>D5-D15</f>
        <v>50</v>
      </c>
      <c r="F15" s="86">
        <v>26.8</v>
      </c>
      <c r="G15" s="86">
        <v>25.9</v>
      </c>
      <c r="H15" s="86">
        <v>22.5</v>
      </c>
      <c r="I15" s="86">
        <v>19</v>
      </c>
      <c r="J15" s="86">
        <v>15</v>
      </c>
      <c r="K15" s="86">
        <v>12.3</v>
      </c>
      <c r="L15" s="86">
        <v>7.2</v>
      </c>
      <c r="M15" s="86">
        <v>3.2</v>
      </c>
      <c r="N15" s="86">
        <v>0</v>
      </c>
      <c r="O15" s="86"/>
      <c r="P15" s="57"/>
      <c r="Q15" s="57"/>
      <c r="R15" s="84"/>
      <c r="T15" s="24">
        <v>110</v>
      </c>
      <c r="U15" s="25">
        <f>TREND(C21:C22,E21:E22,T15)</f>
        <v>29.154545454545456</v>
      </c>
    </row>
    <row r="16" spans="1:21" x14ac:dyDescent="0.2">
      <c r="B16" s="5">
        <v>12</v>
      </c>
      <c r="C16" s="4">
        <v>19</v>
      </c>
      <c r="D16" s="57">
        <v>57</v>
      </c>
      <c r="E16" s="108">
        <f>D5-D16</f>
        <v>63</v>
      </c>
      <c r="F16" s="86">
        <v>19.600000000000001</v>
      </c>
      <c r="G16" s="86">
        <v>18.899999999999999</v>
      </c>
      <c r="H16" s="86">
        <v>14.7</v>
      </c>
      <c r="I16" s="86">
        <v>11.6</v>
      </c>
      <c r="J16" s="86">
        <v>7.8</v>
      </c>
      <c r="K16" s="86">
        <v>4.3</v>
      </c>
      <c r="L16" s="86">
        <v>1.6</v>
      </c>
      <c r="M16" s="86">
        <v>0</v>
      </c>
      <c r="N16" s="86"/>
      <c r="O16" s="86"/>
      <c r="P16" s="57"/>
      <c r="Q16" s="57"/>
      <c r="R16" s="84"/>
      <c r="T16" s="24">
        <v>120</v>
      </c>
      <c r="U16" s="25">
        <v>30.7</v>
      </c>
    </row>
    <row r="17" spans="2:21" ht="13.5" thickBot="1" x14ac:dyDescent="0.25">
      <c r="B17" s="98">
        <v>13</v>
      </c>
      <c r="C17" s="4">
        <v>21</v>
      </c>
      <c r="D17" s="57">
        <v>48</v>
      </c>
      <c r="E17" s="108">
        <f>D5-D17</f>
        <v>72</v>
      </c>
      <c r="F17" s="86">
        <v>16.399999999999999</v>
      </c>
      <c r="G17" s="86">
        <v>15.7</v>
      </c>
      <c r="H17" s="86">
        <v>11.6</v>
      </c>
      <c r="I17" s="86">
        <v>7.8</v>
      </c>
      <c r="J17" s="86">
        <v>4.8</v>
      </c>
      <c r="K17" s="86">
        <v>2.2000000000000002</v>
      </c>
      <c r="L17" s="86">
        <v>0</v>
      </c>
      <c r="M17" s="86"/>
      <c r="N17" s="86"/>
      <c r="O17" s="86"/>
      <c r="P17" s="57"/>
      <c r="Q17" s="57"/>
      <c r="R17" s="99"/>
      <c r="U17" s="24"/>
    </row>
    <row r="18" spans="2:21" x14ac:dyDescent="0.2">
      <c r="B18" s="102">
        <v>14</v>
      </c>
      <c r="C18" s="100">
        <v>23</v>
      </c>
      <c r="D18" s="57">
        <v>36</v>
      </c>
      <c r="E18" s="108">
        <f>D5-D18</f>
        <v>84</v>
      </c>
      <c r="F18" s="86">
        <v>13.1</v>
      </c>
      <c r="G18" s="86">
        <v>12.7</v>
      </c>
      <c r="H18" s="86">
        <v>8.3000000000000007</v>
      </c>
      <c r="I18" s="86">
        <v>4.3</v>
      </c>
      <c r="J18" s="86">
        <v>1.3</v>
      </c>
      <c r="K18" s="86">
        <v>0</v>
      </c>
      <c r="L18" s="86">
        <v>0</v>
      </c>
      <c r="M18" s="86"/>
      <c r="N18" s="86"/>
      <c r="O18" s="86"/>
      <c r="P18" s="57"/>
      <c r="Q18" s="104"/>
      <c r="R18" s="106"/>
      <c r="U18" s="24"/>
    </row>
    <row r="19" spans="2:21" ht="13.5" thickBot="1" x14ac:dyDescent="0.25">
      <c r="B19" s="103">
        <v>15</v>
      </c>
      <c r="C19" s="100">
        <v>25</v>
      </c>
      <c r="D19" s="83">
        <v>26</v>
      </c>
      <c r="E19" s="109">
        <f>D5-D19</f>
        <v>94</v>
      </c>
      <c r="F19" s="83">
        <v>9.1999999999999993</v>
      </c>
      <c r="G19" s="83">
        <v>8.8000000000000007</v>
      </c>
      <c r="H19" s="83">
        <v>4.4000000000000004</v>
      </c>
      <c r="I19" s="86">
        <v>1.3</v>
      </c>
      <c r="J19" s="83">
        <v>0</v>
      </c>
      <c r="K19" s="83"/>
      <c r="L19" s="83"/>
      <c r="M19" s="83"/>
      <c r="N19" s="83"/>
      <c r="O19" s="83"/>
      <c r="P19" s="83"/>
      <c r="Q19" s="105"/>
      <c r="R19" s="111"/>
    </row>
    <row r="20" spans="2:21" ht="13.5" thickBot="1" x14ac:dyDescent="0.25">
      <c r="B20" s="101">
        <v>16</v>
      </c>
      <c r="C20" s="4">
        <v>27</v>
      </c>
      <c r="D20" s="83">
        <v>17</v>
      </c>
      <c r="E20" s="110">
        <f>D5-D20</f>
        <v>103</v>
      </c>
      <c r="F20" s="83">
        <v>5.4</v>
      </c>
      <c r="G20" s="83">
        <v>5.0999999999999996</v>
      </c>
      <c r="H20" s="83">
        <v>2.1</v>
      </c>
      <c r="I20" s="83">
        <v>0</v>
      </c>
      <c r="J20" s="83"/>
      <c r="K20" s="83"/>
      <c r="L20" s="83"/>
      <c r="M20" s="83"/>
      <c r="N20" s="83"/>
      <c r="O20" s="83"/>
      <c r="P20" s="83"/>
      <c r="Q20" s="105"/>
      <c r="R20" s="107"/>
      <c r="S20" s="89"/>
    </row>
    <row r="21" spans="2:21" ht="13.5" thickBot="1" x14ac:dyDescent="0.25">
      <c r="B21" s="157">
        <v>17</v>
      </c>
      <c r="C21" s="158">
        <v>29</v>
      </c>
      <c r="D21" s="159">
        <v>11</v>
      </c>
      <c r="E21" s="160">
        <f>D5-D21</f>
        <v>109</v>
      </c>
      <c r="F21" s="159">
        <v>1.7</v>
      </c>
      <c r="G21" s="159">
        <v>1.6</v>
      </c>
      <c r="H21" s="159">
        <v>1.3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61"/>
      <c r="S21" s="89"/>
    </row>
    <row r="22" spans="2:21" ht="13.5" thickBot="1" x14ac:dyDescent="0.25">
      <c r="B22" s="162">
        <v>18</v>
      </c>
      <c r="C22" s="163">
        <v>30.7</v>
      </c>
      <c r="D22" s="164"/>
      <c r="E22" s="165">
        <v>120</v>
      </c>
      <c r="F22" s="166">
        <v>0</v>
      </c>
      <c r="G22" s="166">
        <v>0</v>
      </c>
      <c r="H22" s="166">
        <v>0</v>
      </c>
      <c r="I22" s="166"/>
      <c r="J22" s="166"/>
      <c r="K22" s="166"/>
      <c r="L22" s="166"/>
      <c r="M22" s="166"/>
      <c r="N22" s="166"/>
      <c r="O22" s="166"/>
      <c r="P22" s="166"/>
      <c r="Q22" s="166"/>
      <c r="R22" s="167"/>
      <c r="S22" s="89"/>
    </row>
    <row r="23" spans="2:21" x14ac:dyDescent="0.2">
      <c r="B23" s="87"/>
      <c r="C23" s="90"/>
      <c r="D23" s="88"/>
      <c r="E23" s="88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9"/>
      <c r="S23" s="87"/>
    </row>
    <row r="24" spans="2:21" ht="13.5" thickBot="1" x14ac:dyDescent="0.25">
      <c r="B24" s="87"/>
      <c r="C24" s="90"/>
      <c r="D24" s="88"/>
      <c r="E24" s="88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87"/>
      <c r="Q24" s="87"/>
      <c r="R24" s="89"/>
      <c r="S24" s="87"/>
    </row>
    <row r="25" spans="2:21" ht="13.5" thickBot="1" x14ac:dyDescent="0.25">
      <c r="B25" s="87"/>
      <c r="C25" s="90"/>
      <c r="D25" s="88"/>
      <c r="E25" s="88"/>
      <c r="F25" s="92"/>
      <c r="G25" s="119"/>
      <c r="H25" s="137"/>
      <c r="I25" s="217">
        <v>120</v>
      </c>
      <c r="J25" s="218"/>
      <c r="K25" s="142">
        <v>110</v>
      </c>
      <c r="L25" s="143">
        <v>100</v>
      </c>
      <c r="M25" s="143">
        <v>90</v>
      </c>
      <c r="N25" s="143">
        <v>80</v>
      </c>
      <c r="O25" s="143">
        <v>70</v>
      </c>
      <c r="P25" s="143">
        <v>60</v>
      </c>
      <c r="Q25" s="143">
        <v>50</v>
      </c>
      <c r="R25" s="143">
        <v>40</v>
      </c>
      <c r="S25" s="144">
        <v>30</v>
      </c>
      <c r="T25" s="145">
        <v>20</v>
      </c>
      <c r="U25" s="146">
        <v>10</v>
      </c>
    </row>
    <row r="26" spans="2:21" x14ac:dyDescent="0.2">
      <c r="B26" s="87"/>
      <c r="C26" s="90"/>
      <c r="D26" s="115"/>
      <c r="E26" s="88"/>
      <c r="F26" s="92"/>
      <c r="G26" s="122"/>
      <c r="H26" s="125"/>
      <c r="I26" s="138"/>
      <c r="J26" s="138"/>
      <c r="K26" s="138"/>
      <c r="L26" s="138"/>
      <c r="M26" s="138"/>
      <c r="N26" s="138"/>
      <c r="O26" s="138"/>
      <c r="P26" s="139"/>
      <c r="Q26" s="139"/>
      <c r="R26" s="139"/>
      <c r="S26" s="140"/>
      <c r="T26" s="141"/>
      <c r="U26" s="140"/>
    </row>
    <row r="27" spans="2:21" ht="13.5" thickBot="1" x14ac:dyDescent="0.25">
      <c r="B27" s="87"/>
      <c r="C27" s="90"/>
      <c r="D27" s="88"/>
      <c r="E27" s="88"/>
      <c r="F27" s="92"/>
      <c r="G27" s="126"/>
      <c r="H27" s="125"/>
      <c r="I27" s="16"/>
      <c r="J27" s="16"/>
      <c r="K27" s="16"/>
      <c r="L27" s="16"/>
      <c r="M27" s="16"/>
      <c r="N27" s="16"/>
      <c r="O27" s="16"/>
      <c r="P27" s="116"/>
      <c r="Q27" s="116"/>
      <c r="R27" s="116"/>
      <c r="S27" s="47"/>
      <c r="T27" s="136"/>
      <c r="U27" s="47"/>
    </row>
    <row r="28" spans="2:21" x14ac:dyDescent="0.2">
      <c r="B28" s="87"/>
      <c r="C28" s="90"/>
      <c r="D28" s="88"/>
      <c r="E28" s="88"/>
      <c r="F28" s="127">
        <v>0</v>
      </c>
      <c r="G28" s="132">
        <v>1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x14ac:dyDescent="0.2">
      <c r="B29" s="87"/>
      <c r="C29" s="90"/>
      <c r="D29" s="88"/>
      <c r="E29" s="88"/>
      <c r="F29" s="128">
        <v>1.3</v>
      </c>
      <c r="G29" s="133">
        <v>2</v>
      </c>
      <c r="H29" s="16"/>
      <c r="I29" s="16">
        <f t="shared" ref="I29:U29" si="0">(PI()*F6^2)/40000</f>
        <v>0.11400918279693699</v>
      </c>
      <c r="J29" s="16">
        <f t="shared" si="0"/>
        <v>0.10927166107532355</v>
      </c>
      <c r="K29" s="16">
        <f t="shared" si="0"/>
        <v>9.0258742335798142E-2</v>
      </c>
      <c r="L29" s="16">
        <f t="shared" si="0"/>
        <v>7.6453798817761195E-2</v>
      </c>
      <c r="M29" s="16">
        <f t="shared" si="0"/>
        <v>6.2901753508338237E-2</v>
      </c>
      <c r="N29" s="16">
        <f t="shared" si="0"/>
        <v>5.2279243348387752E-2</v>
      </c>
      <c r="O29" s="16">
        <f t="shared" si="0"/>
        <v>4.0470781961707107E-2</v>
      </c>
      <c r="P29" s="16">
        <f t="shared" si="0"/>
        <v>3.0480517323291569E-2</v>
      </c>
      <c r="Q29" s="16">
        <f t="shared" si="0"/>
        <v>2.138246499849553E-2</v>
      </c>
      <c r="R29" s="16">
        <f t="shared" si="0"/>
        <v>1.4102609421964582E-2</v>
      </c>
      <c r="S29" s="16">
        <f t="shared" si="0"/>
        <v>6.939778171779854E-3</v>
      </c>
      <c r="T29" s="16">
        <f t="shared" si="0"/>
        <v>1.7349445429449635E-3</v>
      </c>
      <c r="U29" s="16">
        <f t="shared" si="0"/>
        <v>3.8484510006474958E-5</v>
      </c>
    </row>
    <row r="30" spans="2:21" x14ac:dyDescent="0.2">
      <c r="B30" s="87"/>
      <c r="C30" s="90"/>
      <c r="D30" s="88"/>
      <c r="E30" s="88"/>
      <c r="F30" s="129">
        <v>1</v>
      </c>
      <c r="G30" s="133">
        <v>3</v>
      </c>
      <c r="H30" s="16"/>
      <c r="I30" s="16">
        <f t="shared" ref="I30:I44" si="1">(PI()*F7^2)/40000</f>
        <v>0.1200724566183653</v>
      </c>
      <c r="J30" s="16">
        <f t="shared" ref="J30:J44" si="2">(PI()*G7^2)/40000</f>
        <v>0.11520927119060827</v>
      </c>
      <c r="K30" s="16">
        <f t="shared" ref="K30:K44" si="3">(PI()*H7^2)/40000</f>
        <v>9.3482016398381274E-2</v>
      </c>
      <c r="L30" s="16">
        <f t="shared" ref="L30:L42" si="4">(PI()*I7^2)/40000</f>
        <v>7.793113276311181E-2</v>
      </c>
      <c r="M30" s="16">
        <f t="shared" ref="M30:M41" si="5">(PI()*J7^2)/40000</f>
        <v>6.3793965821957732E-2</v>
      </c>
      <c r="N30" s="16">
        <f t="shared" ref="N30:N40" si="6">(PI()*K7^2)/40000</f>
        <v>5.3502108288797583E-2</v>
      </c>
      <c r="O30" s="16">
        <f t="shared" ref="O30:O39" si="7">(PI()*L7^2)/40000</f>
        <v>4.154756284372501E-2</v>
      </c>
      <c r="P30" s="16">
        <f t="shared" ref="P30:P38" si="8">(PI()*M7^2)/40000</f>
        <v>3.1102552668702346E-2</v>
      </c>
      <c r="Q30" s="16">
        <f t="shared" ref="Q30:Q37" si="9">(PI()*N7^2)/40000</f>
        <v>2.216707776372958E-2</v>
      </c>
      <c r="R30" s="16">
        <f t="shared" ref="R30:R36" si="10">(PI()*O7^2)/40000</f>
        <v>1.4313881527918494E-2</v>
      </c>
      <c r="S30" s="16">
        <f t="shared" ref="S30:S33" si="11">(PI()*P7^2)/40000</f>
        <v>6.939778171779854E-3</v>
      </c>
      <c r="T30" s="16">
        <f t="shared" ref="T30:T31" si="12">(PI()*Q7^2)/40000</f>
        <v>1.7349445429449635E-3</v>
      </c>
      <c r="U30" s="16">
        <f>(PI()*R7^2)/40000</f>
        <v>5.0265482457436693E-5</v>
      </c>
    </row>
    <row r="31" spans="2:21" x14ac:dyDescent="0.2">
      <c r="B31" s="87"/>
      <c r="C31" s="90"/>
      <c r="D31" s="88"/>
      <c r="E31" s="88"/>
      <c r="F31" s="129">
        <v>3</v>
      </c>
      <c r="G31" s="133">
        <v>4</v>
      </c>
      <c r="H31" s="16"/>
      <c r="I31" s="16">
        <f t="shared" si="1"/>
        <v>0.11044661672776618</v>
      </c>
      <c r="J31" s="16">
        <f t="shared" si="2"/>
        <v>0.10520879637606859</v>
      </c>
      <c r="K31" s="16">
        <f t="shared" si="3"/>
        <v>8.7092016940979636E-2</v>
      </c>
      <c r="L31" s="16">
        <f t="shared" si="4"/>
        <v>7.354154242788348E-2</v>
      </c>
      <c r="M31" s="16">
        <f t="shared" si="5"/>
        <v>6.1575216010359944E-2</v>
      </c>
      <c r="N31" s="16">
        <f t="shared" si="6"/>
        <v>5.1874763294238062E-2</v>
      </c>
      <c r="O31" s="16">
        <f t="shared" si="7"/>
        <v>4.0470781961707107E-2</v>
      </c>
      <c r="P31" s="16">
        <f t="shared" si="8"/>
        <v>2.9864765163187968E-2</v>
      </c>
      <c r="Q31" s="16">
        <f t="shared" si="9"/>
        <v>1.9113449704440299E-2</v>
      </c>
      <c r="R31" s="16">
        <f t="shared" si="10"/>
        <v>1.0568317686676064E-2</v>
      </c>
      <c r="S31" s="16">
        <f t="shared" si="11"/>
        <v>3.3183072403542191E-3</v>
      </c>
      <c r="T31" s="16">
        <f t="shared" si="12"/>
        <v>2.5446900494077327E-4</v>
      </c>
      <c r="U31" s="16"/>
    </row>
    <row r="32" spans="2:21" x14ac:dyDescent="0.2">
      <c r="B32" s="87"/>
      <c r="C32" s="90"/>
      <c r="D32" s="88"/>
      <c r="E32" s="88"/>
      <c r="F32" s="129">
        <v>5</v>
      </c>
      <c r="G32" s="133">
        <v>5</v>
      </c>
      <c r="H32" s="16"/>
      <c r="I32" s="16">
        <f t="shared" si="1"/>
        <v>9.4024726529288921E-2</v>
      </c>
      <c r="J32" s="16">
        <f t="shared" si="2"/>
        <v>8.972702777917807E-2</v>
      </c>
      <c r="K32" s="16">
        <f t="shared" si="3"/>
        <v>7.3061664150047625E-2</v>
      </c>
      <c r="L32" s="16">
        <f t="shared" si="4"/>
        <v>6.2901753508338237E-2</v>
      </c>
      <c r="M32" s="16">
        <f t="shared" si="5"/>
        <v>5.0272551040907269E-2</v>
      </c>
      <c r="N32" s="16">
        <f t="shared" si="6"/>
        <v>4.1909631397051235E-2</v>
      </c>
      <c r="O32" s="16">
        <f t="shared" si="7"/>
        <v>3.2365472915445455E-2</v>
      </c>
      <c r="P32" s="16">
        <f t="shared" si="8"/>
        <v>2.4052818754046853E-2</v>
      </c>
      <c r="Q32" s="16">
        <f t="shared" si="9"/>
        <v>1.628601631620949E-2</v>
      </c>
      <c r="R32" s="16">
        <f t="shared" si="10"/>
        <v>1.0386890710931252E-2</v>
      </c>
      <c r="S32" s="16">
        <f t="shared" si="11"/>
        <v>2.4630086404143973E-3</v>
      </c>
      <c r="T32" s="16"/>
      <c r="U32" s="16"/>
    </row>
    <row r="33" spans="2:21" x14ac:dyDescent="0.2">
      <c r="B33" s="87"/>
      <c r="C33" s="90"/>
      <c r="D33" s="88"/>
      <c r="E33" s="88"/>
      <c r="F33" s="129">
        <v>7</v>
      </c>
      <c r="G33" s="133">
        <v>6</v>
      </c>
      <c r="H33" s="16"/>
      <c r="I33" s="16">
        <f t="shared" si="1"/>
        <v>8.5529859993982119E-2</v>
      </c>
      <c r="J33" s="16">
        <f t="shared" si="2"/>
        <v>8.1939804989092369E-2</v>
      </c>
      <c r="K33" s="16">
        <f t="shared" si="3"/>
        <v>6.6051985541725394E-2</v>
      </c>
      <c r="L33" s="16">
        <f t="shared" si="4"/>
        <v>5.4739110396148545E-2</v>
      </c>
      <c r="M33" s="16">
        <f t="shared" si="5"/>
        <v>4.3373613573624084E-2</v>
      </c>
      <c r="N33" s="16">
        <f t="shared" si="6"/>
        <v>3.5968094290949534E-2</v>
      </c>
      <c r="O33" s="16">
        <f t="shared" si="7"/>
        <v>2.8055207794720247E-2</v>
      </c>
      <c r="P33" s="16">
        <f t="shared" si="8"/>
        <v>1.8869190875623696E-2</v>
      </c>
      <c r="Q33" s="16">
        <f t="shared" si="9"/>
        <v>1.1122023391871266E-2</v>
      </c>
      <c r="R33" s="16">
        <f t="shared" si="10"/>
        <v>4.1853868127450016E-3</v>
      </c>
      <c r="S33" s="16">
        <f t="shared" si="11"/>
        <v>7.8539816339744827E-5</v>
      </c>
      <c r="T33" s="16"/>
      <c r="U33" s="16"/>
    </row>
    <row r="34" spans="2:21" x14ac:dyDescent="0.2">
      <c r="B34" s="87"/>
      <c r="C34" s="90"/>
      <c r="D34" s="88"/>
      <c r="E34" s="88"/>
      <c r="F34" s="129">
        <v>9</v>
      </c>
      <c r="G34" s="133">
        <v>7</v>
      </c>
      <c r="H34" s="41"/>
      <c r="I34" s="16">
        <f t="shared" si="1"/>
        <v>8.5529859993982119E-2</v>
      </c>
      <c r="J34" s="16">
        <f t="shared" si="2"/>
        <v>8.0424771931898703E-2</v>
      </c>
      <c r="K34" s="16">
        <f t="shared" si="3"/>
        <v>6.5597240005118268E-2</v>
      </c>
      <c r="L34" s="16">
        <f t="shared" si="4"/>
        <v>5.3912871528254434E-2</v>
      </c>
      <c r="M34" s="16">
        <f t="shared" si="5"/>
        <v>4.3373613573624084E-2</v>
      </c>
      <c r="N34" s="16">
        <f t="shared" si="6"/>
        <v>3.5298935055734913E-2</v>
      </c>
      <c r="O34" s="16">
        <f t="shared" si="7"/>
        <v>2.6880252142277669E-2</v>
      </c>
      <c r="P34" s="16">
        <f t="shared" si="8"/>
        <v>1.7907863523625219E-2</v>
      </c>
      <c r="Q34" s="16">
        <f t="shared" si="9"/>
        <v>8.0118466648173691E-3</v>
      </c>
      <c r="R34" s="16">
        <f t="shared" si="10"/>
        <v>2.2902210444669595E-3</v>
      </c>
      <c r="S34" s="16"/>
      <c r="T34" s="16"/>
      <c r="U34" s="16"/>
    </row>
    <row r="35" spans="2:21" x14ac:dyDescent="0.2">
      <c r="B35" s="89"/>
      <c r="C35" s="90"/>
      <c r="D35" s="93"/>
      <c r="E35" s="89"/>
      <c r="F35" s="129">
        <v>11</v>
      </c>
      <c r="G35" s="133">
        <v>8</v>
      </c>
      <c r="H35" s="47"/>
      <c r="I35" s="16">
        <f t="shared" si="1"/>
        <v>7.8426719004215606E-2</v>
      </c>
      <c r="J35" s="16">
        <f t="shared" si="2"/>
        <v>7.4506011372535541E-2</v>
      </c>
      <c r="K35" s="16">
        <f t="shared" si="3"/>
        <v>5.9828490494964026E-2</v>
      </c>
      <c r="L35" s="16">
        <f t="shared" si="4"/>
        <v>4.7143524757931835E-2</v>
      </c>
      <c r="M35" s="16">
        <f t="shared" si="5"/>
        <v>3.7668481314705016E-2</v>
      </c>
      <c r="N35" s="16">
        <f t="shared" si="6"/>
        <v>2.9559245277626361E-2</v>
      </c>
      <c r="O35" s="16">
        <f t="shared" si="7"/>
        <v>2.0106192982974676E-2</v>
      </c>
      <c r="P35" s="16">
        <f t="shared" si="8"/>
        <v>1.2271846303085129E-2</v>
      </c>
      <c r="Q35" s="16">
        <f t="shared" si="9"/>
        <v>4.3008403427644273E-3</v>
      </c>
      <c r="R35" s="16">
        <f t="shared" si="10"/>
        <v>9.0792027688745003E-4</v>
      </c>
      <c r="S35" s="16"/>
      <c r="T35" s="16"/>
      <c r="U35" s="16"/>
    </row>
    <row r="36" spans="2:21" x14ac:dyDescent="0.2">
      <c r="B36" s="89"/>
      <c r="C36" s="90"/>
      <c r="D36" s="89"/>
      <c r="E36" s="89"/>
      <c r="F36" s="129">
        <v>13</v>
      </c>
      <c r="G36" s="133">
        <v>9</v>
      </c>
      <c r="H36" s="47"/>
      <c r="I36" s="16">
        <f t="shared" si="1"/>
        <v>7.2106619983356338E-2</v>
      </c>
      <c r="J36" s="16">
        <f t="shared" si="2"/>
        <v>6.7886675651421827E-2</v>
      </c>
      <c r="K36" s="16">
        <f t="shared" si="3"/>
        <v>5.0670747909749771E-2</v>
      </c>
      <c r="L36" s="16">
        <f t="shared" si="4"/>
        <v>4.0114996593688071E-2</v>
      </c>
      <c r="M36" s="16">
        <f t="shared" si="5"/>
        <v>3.1415926535897934E-2</v>
      </c>
      <c r="N36" s="16">
        <f t="shared" si="6"/>
        <v>2.5446900494077322E-2</v>
      </c>
      <c r="O36" s="16">
        <f t="shared" si="7"/>
        <v>1.7907863523625219E-2</v>
      </c>
      <c r="P36" s="16">
        <f t="shared" si="8"/>
        <v>9.6768907712199599E-3</v>
      </c>
      <c r="Q36" s="16">
        <f t="shared" si="9"/>
        <v>2.642079421669016E-3</v>
      </c>
      <c r="R36" s="16">
        <f t="shared" si="10"/>
        <v>7.8539816339744827E-5</v>
      </c>
      <c r="S36" s="16"/>
      <c r="T36" s="16"/>
      <c r="U36" s="16"/>
    </row>
    <row r="37" spans="2:21" x14ac:dyDescent="0.2">
      <c r="B37" s="89"/>
      <c r="C37" s="89"/>
      <c r="D37" s="89"/>
      <c r="E37" s="89"/>
      <c r="F37" s="129">
        <v>15</v>
      </c>
      <c r="G37" s="133">
        <v>10</v>
      </c>
      <c r="H37" s="48"/>
      <c r="I37" s="16">
        <f t="shared" si="1"/>
        <v>6.3793965821957732E-2</v>
      </c>
      <c r="J37" s="16">
        <f t="shared" si="2"/>
        <v>6.0262815679322811E-2</v>
      </c>
      <c r="K37" s="16">
        <f t="shared" si="3"/>
        <v>4.5996058041208161E-2</v>
      </c>
      <c r="L37" s="16">
        <f t="shared" si="4"/>
        <v>3.6305030103047045E-2</v>
      </c>
      <c r="M37" s="16">
        <f t="shared" si="5"/>
        <v>2.6880252142277669E-2</v>
      </c>
      <c r="N37" s="16">
        <f t="shared" si="6"/>
        <v>2.0611989400202632E-2</v>
      </c>
      <c r="O37" s="16">
        <f t="shared" si="7"/>
        <v>1.1882288814039996E-2</v>
      </c>
      <c r="P37" s="16">
        <f t="shared" si="8"/>
        <v>5.0265482457436689E-3</v>
      </c>
      <c r="Q37" s="16">
        <f t="shared" si="9"/>
        <v>5.7255526111673987E-4</v>
      </c>
      <c r="R37" s="16"/>
      <c r="S37" s="16"/>
      <c r="T37" s="16"/>
      <c r="U37" s="16"/>
    </row>
    <row r="38" spans="2:21" x14ac:dyDescent="0.2">
      <c r="B38" s="222"/>
      <c r="C38" s="222"/>
      <c r="D38" s="222"/>
      <c r="E38" s="222"/>
      <c r="F38" s="129">
        <v>17</v>
      </c>
      <c r="G38" s="133">
        <v>11</v>
      </c>
      <c r="H38" s="49"/>
      <c r="I38" s="16">
        <f t="shared" si="1"/>
        <v>5.6410437687858327E-2</v>
      </c>
      <c r="J38" s="16">
        <f t="shared" si="2"/>
        <v>5.2685294198864224E-2</v>
      </c>
      <c r="K38" s="16">
        <f t="shared" si="3"/>
        <v>3.9760782021995816E-2</v>
      </c>
      <c r="L38" s="16">
        <f t="shared" si="4"/>
        <v>2.835287369864788E-2</v>
      </c>
      <c r="M38" s="16">
        <f t="shared" si="5"/>
        <v>1.7671458676442587E-2</v>
      </c>
      <c r="N38" s="16">
        <f t="shared" si="6"/>
        <v>1.1882288814039996E-2</v>
      </c>
      <c r="O38" s="16">
        <f t="shared" si="7"/>
        <v>4.0715040790523724E-3</v>
      </c>
      <c r="P38" s="16">
        <f t="shared" si="8"/>
        <v>8.0424771931898709E-4</v>
      </c>
      <c r="Q38" s="16"/>
      <c r="R38" s="16"/>
      <c r="S38" s="16"/>
      <c r="T38" s="16"/>
      <c r="U38" s="16"/>
    </row>
    <row r="39" spans="2:21" x14ac:dyDescent="0.2">
      <c r="B39" s="222"/>
      <c r="C39" s="222"/>
      <c r="D39" s="222"/>
      <c r="E39" s="222"/>
      <c r="F39" s="129">
        <v>19</v>
      </c>
      <c r="G39" s="133">
        <v>12</v>
      </c>
      <c r="H39" s="49"/>
      <c r="I39" s="16">
        <f t="shared" si="1"/>
        <v>3.0171855845076378E-2</v>
      </c>
      <c r="J39" s="16">
        <f t="shared" si="2"/>
        <v>2.8055207794720247E-2</v>
      </c>
      <c r="K39" s="16">
        <f t="shared" si="3"/>
        <v>1.6971668912855457E-2</v>
      </c>
      <c r="L39" s="16">
        <f t="shared" si="4"/>
        <v>1.0568317686676064E-2</v>
      </c>
      <c r="M39" s="16">
        <f t="shared" si="5"/>
        <v>4.7783624261100747E-3</v>
      </c>
      <c r="N39" s="16">
        <f t="shared" si="6"/>
        <v>1.4522012041218817E-3</v>
      </c>
      <c r="O39" s="16">
        <f t="shared" si="7"/>
        <v>2.0106192982974677E-4</v>
      </c>
      <c r="P39" s="16"/>
      <c r="Q39" s="16"/>
      <c r="R39" s="16"/>
      <c r="S39" s="16"/>
      <c r="T39" s="16"/>
      <c r="U39" s="16"/>
    </row>
    <row r="40" spans="2:21" x14ac:dyDescent="0.2">
      <c r="B40" s="222"/>
      <c r="C40" s="222"/>
      <c r="D40" s="222"/>
      <c r="E40" s="222"/>
      <c r="F40" s="129">
        <v>21</v>
      </c>
      <c r="G40" s="133">
        <v>13</v>
      </c>
      <c r="H40" s="48"/>
      <c r="I40" s="16">
        <f t="shared" si="1"/>
        <v>2.1124069002737767E-2</v>
      </c>
      <c r="J40" s="16">
        <f t="shared" si="2"/>
        <v>1.9359279329583701E-2</v>
      </c>
      <c r="K40" s="16">
        <f t="shared" si="3"/>
        <v>1.0568317686676064E-2</v>
      </c>
      <c r="L40" s="16">
        <f t="shared" si="4"/>
        <v>4.7783624261100747E-3</v>
      </c>
      <c r="M40" s="16">
        <f t="shared" si="5"/>
        <v>1.809557368467721E-3</v>
      </c>
      <c r="N40" s="16">
        <f t="shared" si="6"/>
        <v>3.8013271108436504E-4</v>
      </c>
      <c r="O40" s="16"/>
      <c r="P40" s="16"/>
      <c r="Q40" s="16"/>
      <c r="R40" s="16"/>
      <c r="S40" s="16"/>
      <c r="T40" s="16"/>
      <c r="U40" s="16"/>
    </row>
    <row r="41" spans="2:21" x14ac:dyDescent="0.2">
      <c r="B41" s="222"/>
      <c r="C41" s="222"/>
      <c r="D41" s="222"/>
      <c r="E41" s="222"/>
      <c r="F41" s="129">
        <v>23</v>
      </c>
      <c r="G41" s="133">
        <v>14</v>
      </c>
      <c r="H41" s="49"/>
      <c r="I41" s="16">
        <f t="shared" si="1"/>
        <v>1.3478217882063609E-2</v>
      </c>
      <c r="J41" s="16">
        <f t="shared" si="2"/>
        <v>1.2667686977437443E-2</v>
      </c>
      <c r="K41" s="16">
        <f t="shared" si="3"/>
        <v>5.4106079476450228E-3</v>
      </c>
      <c r="L41" s="16">
        <f t="shared" si="4"/>
        <v>1.4522012041218817E-3</v>
      </c>
      <c r="M41" s="16">
        <f t="shared" si="5"/>
        <v>1.3273228961416876E-4</v>
      </c>
      <c r="N41" s="16"/>
      <c r="O41" s="16"/>
      <c r="P41" s="16"/>
      <c r="Q41" s="16"/>
      <c r="R41" s="16"/>
      <c r="S41" s="16"/>
      <c r="T41" s="16"/>
      <c r="U41" s="16"/>
    </row>
    <row r="42" spans="2:21" x14ac:dyDescent="0.2">
      <c r="B42" s="222"/>
      <c r="C42" s="222"/>
      <c r="D42" s="222"/>
      <c r="E42" s="222"/>
      <c r="F42" s="129">
        <v>25</v>
      </c>
      <c r="G42" s="133">
        <v>15</v>
      </c>
      <c r="H42" s="49"/>
      <c r="I42" s="16">
        <f t="shared" si="1"/>
        <v>6.6476100549960008E-3</v>
      </c>
      <c r="J42" s="16">
        <f t="shared" si="2"/>
        <v>6.0821233773498407E-3</v>
      </c>
      <c r="K42" s="16">
        <f t="shared" si="3"/>
        <v>1.5205308443374602E-3</v>
      </c>
      <c r="L42" s="16">
        <f t="shared" si="4"/>
        <v>1.3273228961416876E-4</v>
      </c>
      <c r="M42" s="16"/>
      <c r="N42" s="16"/>
      <c r="O42" s="16"/>
      <c r="P42" s="16"/>
      <c r="Q42" s="16"/>
      <c r="R42" s="16"/>
      <c r="S42" s="16"/>
      <c r="T42" s="16"/>
      <c r="U42" s="16"/>
    </row>
    <row r="43" spans="2:21" x14ac:dyDescent="0.2">
      <c r="B43" s="222"/>
      <c r="C43" s="222"/>
      <c r="D43" s="222"/>
      <c r="E43" s="222"/>
      <c r="F43" s="130">
        <v>27</v>
      </c>
      <c r="G43" s="134">
        <v>16</v>
      </c>
      <c r="H43" s="118"/>
      <c r="I43" s="16">
        <f t="shared" si="1"/>
        <v>2.2902210444669595E-3</v>
      </c>
      <c r="J43" s="16">
        <f t="shared" si="2"/>
        <v>2.042820622996763E-3</v>
      </c>
      <c r="K43" s="16">
        <f t="shared" si="3"/>
        <v>3.4636059005827469E-4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2:21" ht="13.5" thickBot="1" x14ac:dyDescent="0.25">
      <c r="B44" s="89"/>
      <c r="C44" s="89"/>
      <c r="D44" s="89"/>
      <c r="E44" s="89"/>
      <c r="F44" s="131">
        <v>29</v>
      </c>
      <c r="G44" s="135">
        <v>17</v>
      </c>
      <c r="H44" s="124"/>
      <c r="I44" s="16">
        <f t="shared" si="1"/>
        <v>2.2698006922186251E-4</v>
      </c>
      <c r="J44" s="16">
        <f t="shared" si="2"/>
        <v>2.0106192982974677E-4</v>
      </c>
      <c r="K44" s="16">
        <f t="shared" si="3"/>
        <v>1.3273228961416876E-4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2:21" ht="13.5" thickBot="1" x14ac:dyDescent="0.25">
      <c r="B45" s="89"/>
      <c r="C45" s="89"/>
      <c r="D45" s="89"/>
      <c r="E45" s="89"/>
      <c r="F45" s="169">
        <v>30.7</v>
      </c>
      <c r="G45" s="168">
        <v>18</v>
      </c>
      <c r="H45" s="95"/>
      <c r="I45" s="94"/>
      <c r="J45" s="94"/>
      <c r="K45" s="94"/>
      <c r="L45" s="95"/>
      <c r="M45" s="95"/>
      <c r="N45" s="95"/>
      <c r="O45" s="95"/>
      <c r="P45" s="89"/>
      <c r="Q45" s="89"/>
      <c r="R45" s="89"/>
      <c r="S45" s="89"/>
    </row>
    <row r="46" spans="2:21" ht="13.5" thickBot="1" x14ac:dyDescent="0.25">
      <c r="B46" s="89"/>
      <c r="C46" s="89"/>
      <c r="D46" s="89"/>
      <c r="E46" s="96"/>
      <c r="F46" s="97"/>
      <c r="G46" s="97"/>
      <c r="H46" s="97"/>
      <c r="I46" s="156">
        <f>U16</f>
        <v>30.7</v>
      </c>
      <c r="J46" s="153">
        <f>U16</f>
        <v>30.7</v>
      </c>
      <c r="K46" s="153">
        <f>U15</f>
        <v>29.154545454545456</v>
      </c>
      <c r="L46" s="153">
        <f>U14</f>
        <v>26.333333333333336</v>
      </c>
      <c r="M46" s="153">
        <f>U13</f>
        <v>24.200000000000003</v>
      </c>
      <c r="N46" s="153">
        <f>U12</f>
        <v>22.333333333333336</v>
      </c>
      <c r="O46" s="153">
        <f>U11</f>
        <v>25.799999999999997</v>
      </c>
      <c r="P46" s="152">
        <f>U10</f>
        <v>18.53846153846154</v>
      </c>
      <c r="Q46" s="152">
        <f>U9</f>
        <v>17</v>
      </c>
      <c r="R46" s="152">
        <f>U8</f>
        <v>13.799999999999999</v>
      </c>
      <c r="S46" s="152">
        <f>U7</f>
        <v>8.5</v>
      </c>
      <c r="T46" s="152">
        <f>U6</f>
        <v>5</v>
      </c>
      <c r="U46" s="151">
        <f>U5</f>
        <v>1.8571428571428568</v>
      </c>
    </row>
    <row r="47" spans="2:21" x14ac:dyDescent="0.2">
      <c r="E47" s="219" t="s">
        <v>33</v>
      </c>
      <c r="F47" s="220"/>
      <c r="G47" s="220"/>
      <c r="H47" s="221"/>
      <c r="I47" s="154">
        <f>SUM(I29:I44)</f>
        <v>0.9542893990562723</v>
      </c>
      <c r="J47" s="154">
        <f>SUM(J29:J44)</f>
        <v>0.90553031027623165</v>
      </c>
      <c r="K47" s="154">
        <f>SUM(K29:K44)</f>
        <v>0.70674996211115482</v>
      </c>
      <c r="L47" s="154">
        <f>SUM(L29:L42)</f>
        <v>0.56832824820133476</v>
      </c>
      <c r="M47" s="154">
        <f>SUM(M29:M41)</f>
        <v>0.44564748428232653</v>
      </c>
      <c r="N47" s="154">
        <f>SUM(N29:N40)</f>
        <v>0.3601655335763117</v>
      </c>
      <c r="O47" s="154">
        <f>SUM(O29:O39)</f>
        <v>0.26395897094910464</v>
      </c>
      <c r="P47" s="154">
        <f>SUM(P29:P38)</f>
        <v>0.1800572413478454</v>
      </c>
      <c r="Q47" s="154">
        <f>SUM(Q29:Q37)</f>
        <v>0.10559835386511372</v>
      </c>
      <c r="R47" s="154">
        <f>SUM(R29:R36)</f>
        <v>5.6833767297929556E-2</v>
      </c>
      <c r="S47" s="154">
        <f>SUM(S29:S33)</f>
        <v>1.9739412040668071E-2</v>
      </c>
      <c r="T47" s="154">
        <f>SUM(T29:T31)</f>
        <v>3.7243580908307003E-3</v>
      </c>
      <c r="U47" s="155">
        <f>SUM(U29:U30)</f>
        <v>8.8749992463911645E-5</v>
      </c>
    </row>
    <row r="48" spans="2:21" x14ac:dyDescent="0.2">
      <c r="E48" s="211" t="s">
        <v>34</v>
      </c>
      <c r="F48" s="212"/>
      <c r="G48" s="212"/>
      <c r="H48" s="213"/>
      <c r="I48" s="117">
        <f>I47*2</f>
        <v>1.9085787981125446</v>
      </c>
      <c r="J48" s="117">
        <f t="shared" ref="J48:U48" si="13">J47*2</f>
        <v>1.8110606205524633</v>
      </c>
      <c r="K48" s="117">
        <f t="shared" si="13"/>
        <v>1.4134999242223096</v>
      </c>
      <c r="L48" s="117">
        <f t="shared" si="13"/>
        <v>1.1366564964026695</v>
      </c>
      <c r="M48" s="117">
        <f t="shared" si="13"/>
        <v>0.89129496856465307</v>
      </c>
      <c r="N48" s="117">
        <f t="shared" si="13"/>
        <v>0.72033106715262341</v>
      </c>
      <c r="O48" s="117">
        <f t="shared" si="13"/>
        <v>0.52791794189820929</v>
      </c>
      <c r="P48" s="117">
        <f t="shared" si="13"/>
        <v>0.3601144826956908</v>
      </c>
      <c r="Q48" s="117">
        <f t="shared" si="13"/>
        <v>0.21119670773022745</v>
      </c>
      <c r="R48" s="117">
        <f t="shared" si="13"/>
        <v>0.11366753459585911</v>
      </c>
      <c r="S48" s="117">
        <f t="shared" si="13"/>
        <v>3.9478824081336142E-2</v>
      </c>
      <c r="T48" s="117">
        <f t="shared" si="13"/>
        <v>7.4487161816614005E-3</v>
      </c>
      <c r="U48" s="117">
        <f t="shared" si="13"/>
        <v>1.7749998492782329E-4</v>
      </c>
    </row>
    <row r="49" spans="5:21" x14ac:dyDescent="0.2">
      <c r="E49" s="211" t="s">
        <v>31</v>
      </c>
      <c r="F49" s="212"/>
      <c r="G49" s="212"/>
      <c r="H49" s="213"/>
      <c r="I49" s="47">
        <v>0.7</v>
      </c>
      <c r="J49" s="47">
        <v>0.7</v>
      </c>
      <c r="K49" s="47">
        <v>1.2</v>
      </c>
      <c r="L49" s="47">
        <v>0.3</v>
      </c>
      <c r="M49" s="47">
        <v>0.2</v>
      </c>
      <c r="N49" s="47">
        <v>0.3</v>
      </c>
      <c r="O49" s="47">
        <v>1.8</v>
      </c>
      <c r="P49" s="47">
        <v>0.5</v>
      </c>
      <c r="Q49" s="47">
        <v>1</v>
      </c>
      <c r="R49" s="47">
        <v>1.8</v>
      </c>
      <c r="S49" s="47">
        <v>0.5</v>
      </c>
      <c r="T49" s="47">
        <v>1</v>
      </c>
      <c r="U49" s="31"/>
    </row>
    <row r="50" spans="5:21" x14ac:dyDescent="0.2">
      <c r="E50" s="211" t="s">
        <v>35</v>
      </c>
      <c r="F50" s="212"/>
      <c r="G50" s="212"/>
      <c r="H50" s="213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31"/>
    </row>
    <row r="51" spans="5:21" x14ac:dyDescent="0.2">
      <c r="E51" s="211" t="s">
        <v>36</v>
      </c>
      <c r="F51" s="212"/>
      <c r="G51" s="212"/>
      <c r="H51" s="213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31"/>
    </row>
    <row r="52" spans="5:21" ht="13.5" thickBot="1" x14ac:dyDescent="0.25">
      <c r="E52" s="214" t="s">
        <v>38</v>
      </c>
      <c r="F52" s="215"/>
      <c r="G52" s="215"/>
      <c r="H52" s="216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</row>
    <row r="53" spans="5:21" x14ac:dyDescent="0.2">
      <c r="I53" s="147">
        <v>30</v>
      </c>
      <c r="J53" s="120">
        <v>30</v>
      </c>
      <c r="K53" s="120">
        <v>28</v>
      </c>
      <c r="L53" s="120">
        <v>26</v>
      </c>
      <c r="M53" s="120">
        <v>24</v>
      </c>
      <c r="N53" s="120">
        <v>22</v>
      </c>
      <c r="O53" s="120">
        <v>24</v>
      </c>
      <c r="P53" s="120">
        <v>18</v>
      </c>
      <c r="Q53" s="120">
        <v>16</v>
      </c>
      <c r="R53" s="120">
        <v>12</v>
      </c>
      <c r="S53" s="120">
        <v>8</v>
      </c>
      <c r="T53" s="120">
        <v>4</v>
      </c>
      <c r="U53" s="121">
        <v>1.9</v>
      </c>
    </row>
    <row r="54" spans="5:21" x14ac:dyDescent="0.2">
      <c r="I54" s="123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31"/>
    </row>
    <row r="55" spans="5:21" ht="13.5" thickBot="1" x14ac:dyDescent="0.25">
      <c r="H55" t="s">
        <v>28</v>
      </c>
      <c r="I55" s="148" t="e">
        <f>TREND(Sheet3!F46)</f>
        <v>#VALUE!</v>
      </c>
      <c r="J55" s="59">
        <f>TREND(E21:E22,C21:C22,J53)</f>
        <v>115.47058823529412</v>
      </c>
      <c r="K55" s="170">
        <f>TREND(H21:H22,C21:C22,K53)</f>
        <v>2.0647058823529392</v>
      </c>
      <c r="L55" s="59">
        <f>TREND(H19:H20,C19:C20,L53)</f>
        <v>3.2500000000000036</v>
      </c>
      <c r="M55" s="59">
        <f>TREND(J18:J19,C18:C19,M53)</f>
        <v>0.64999999999999858</v>
      </c>
      <c r="N55" s="59">
        <f>TREND(K17:K18,C17:C18,N53)</f>
        <v>1.1000000000000014</v>
      </c>
      <c r="O55" s="59">
        <f>TREND(L15:L16,C15:C16,O53)</f>
        <v>-12.399999999999999</v>
      </c>
      <c r="P55" s="59">
        <f>TREND(M15:M16,C15:C16,P53)</f>
        <v>1.6000000000000014</v>
      </c>
      <c r="Q55" s="59">
        <f>TREND(N14:N15,C14:C15,Q53)</f>
        <v>1.3500000000000014</v>
      </c>
      <c r="R55" s="59">
        <f>TREND(O12:O13,C12:C13,R53)</f>
        <v>2.1999999999999993</v>
      </c>
      <c r="S55" s="59">
        <f>TREND(P10:P11,C10:C11,S53)</f>
        <v>0.5</v>
      </c>
      <c r="T55" s="59">
        <f>TREND(Q9,C9,T53)</f>
        <v>0</v>
      </c>
      <c r="U55" s="60"/>
    </row>
  </sheetData>
  <mergeCells count="19">
    <mergeCell ref="E51:H51"/>
    <mergeCell ref="E52:H52"/>
    <mergeCell ref="I25:J25"/>
    <mergeCell ref="E47:H47"/>
    <mergeCell ref="E48:H48"/>
    <mergeCell ref="E49:H49"/>
    <mergeCell ref="E50:H50"/>
    <mergeCell ref="B43:E43"/>
    <mergeCell ref="B38:E38"/>
    <mergeCell ref="B39:E39"/>
    <mergeCell ref="B40:E40"/>
    <mergeCell ref="B41:E41"/>
    <mergeCell ref="B42:E42"/>
    <mergeCell ref="F2:R2"/>
    <mergeCell ref="B2:B4"/>
    <mergeCell ref="C2:C4"/>
    <mergeCell ref="D2:D4"/>
    <mergeCell ref="E2:E4"/>
    <mergeCell ref="F3:G3"/>
  </mergeCells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Васко</cp:lastModifiedBy>
  <dcterms:created xsi:type="dcterms:W3CDTF">1996-10-14T23:33:28Z</dcterms:created>
  <dcterms:modified xsi:type="dcterms:W3CDTF">2012-05-15T18:22:48Z</dcterms:modified>
</cp:coreProperties>
</file>